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nunas.nagasaki-u.ac.jp\share\医歯薬　大学院係\●修士課程（災害・被ばく医療科学共同専攻）\02000_○教務関係（災害・被ばく）\01．時間割関係\R08\2_後期開講\05_先生方へ時間割通知\"/>
    </mc:Choice>
  </mc:AlternateContent>
  <xr:revisionPtr revIDLastSave="0" documentId="13_ncr:1_{BE788F10-4904-4F45-B566-1C91DF173687}" xr6:coauthVersionLast="47" xr6:coauthVersionMax="47" xr10:uidLastSave="{00000000-0000-0000-0000-000000000000}"/>
  <bookViews>
    <workbookView xWindow="-120" yWindow="-120" windowWidth="29040" windowHeight="15720" tabRatio="788" xr2:uid="{00000000-000D-0000-FFFF-FFFF00000000}"/>
  </bookViews>
  <sheets>
    <sheet name="カレンダー" sheetId="14" r:id="rId1"/>
  </sheets>
  <definedNames>
    <definedName name="Calendar10Month">カレンダー!$C$136</definedName>
    <definedName name="Calendar10MonthOption">MATCH(Calendar10Month,月,0)</definedName>
    <definedName name="Calendar10Year">カレンダー!$B$136</definedName>
    <definedName name="Calendar11Month">カレンダー!$C$151</definedName>
    <definedName name="Calendar11MonthOption">MATCH(Calendar11Month,月,0)</definedName>
    <definedName name="Calendar11Year">カレンダー!$B$151</definedName>
    <definedName name="Calendar12Month">カレンダー!$C$166</definedName>
    <definedName name="Calendar12MonthOption">MATCH(Calendar12Month,月,0)</definedName>
    <definedName name="Calendar12Year">カレンダー!$B$166</definedName>
    <definedName name="Calendar1Month">カレンダー!$C$1</definedName>
    <definedName name="Calendar1MonthOption">MATCH(Calendar1Month,月,0)</definedName>
    <definedName name="Calendar1Year">カレンダー!$B$1</definedName>
    <definedName name="Calendar2Month">カレンダー!$C$16</definedName>
    <definedName name="Calendar2MonthOption">MATCH(Calendar2Month,月,0)</definedName>
    <definedName name="Calendar2Year">カレンダー!$B$16</definedName>
    <definedName name="Calendar3Month">カレンダー!$C$31</definedName>
    <definedName name="Calendar3MonthOption">MATCH(Calendar3Month,月,0)</definedName>
    <definedName name="Calendar3Year">カレンダー!$B$31</definedName>
    <definedName name="Calendar4Month">カレンダー!$C$46</definedName>
    <definedName name="Calendar4MonthOption">MATCH(Calendar4Month,月,0)</definedName>
    <definedName name="Calendar4Year">カレンダー!$B$46</definedName>
    <definedName name="Calendar5Month">カレンダー!$C$61</definedName>
    <definedName name="Calendar5MonthOption">MATCH(Calendar5Month,月,0)</definedName>
    <definedName name="Calendar5Year">カレンダー!$B$61</definedName>
    <definedName name="Calendar6Month">カレンダー!$C$76</definedName>
    <definedName name="Calendar6MonthOption">MATCH(Calendar6Month,月,0)</definedName>
    <definedName name="Calendar6Year">カレンダー!$B$76</definedName>
    <definedName name="Calendar7Month">カレンダー!$C$91</definedName>
    <definedName name="Calendar7MonthOption">MATCH(Calendar7Month,月,0)</definedName>
    <definedName name="Calendar7Year">カレンダー!$B$91</definedName>
    <definedName name="Calendar8Month">カレンダー!$C$106</definedName>
    <definedName name="Calendar8MonthOption">MATCH(Calendar8Month,月,0)</definedName>
    <definedName name="Calendar8Year">カレンダー!$B$106</definedName>
    <definedName name="Calendar9Month">カレンダー!$C$121</definedName>
    <definedName name="Calendar9MonthOption">MATCH(Calendar9Month,月,0)</definedName>
    <definedName name="Calendar9Year">カレンダー!$B$121</definedName>
    <definedName name="_xlnm.Print_Area" localSheetId="0">カレンダー!$B$1:$H$181</definedName>
    <definedName name="WeekdayOption">MATCH(WeekStart,曜日,0)+10</definedName>
    <definedName name="WeekStart">カレンダー!$B$2</definedName>
    <definedName name="WeekStartValue">IF(WeekStart="月曜日",2,1)</definedName>
    <definedName name="月">{"1 月","2 月","3 月","4 月","5 月","6 月","7 月","8 月","9 月","10 月","11 月","12 月"}</definedName>
    <definedName name="日">{0,1,2,3,4,5,6}</definedName>
    <definedName name="曜日">{"月曜日","火曜日","水曜日","木曜日","金曜日","土曜日","日曜日"}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4" l="1"/>
  <c r="C16" i="14"/>
  <c r="B3" i="14" a="1"/>
  <c r="B7" i="14" a="1"/>
  <c r="B9" i="14" a="1"/>
  <c r="B13" i="14" a="1"/>
  <c r="B5" i="14" a="1"/>
  <c r="B11" i="14" a="1"/>
  <c r="D9" i="14" l="1"/>
  <c r="F7" i="14"/>
  <c r="C11" i="14"/>
  <c r="C13" i="14"/>
  <c r="H11" i="14"/>
  <c r="B16" i="14"/>
  <c r="B24" i="14" s="1" a="1"/>
  <c r="G7" i="14"/>
  <c r="H7" i="14"/>
  <c r="E11" i="14"/>
  <c r="E7" i="14"/>
  <c r="E9" i="14"/>
  <c r="G3" i="14"/>
  <c r="G2" i="14" s="1"/>
  <c r="G11" i="14"/>
  <c r="B13" i="14"/>
  <c r="F11" i="14"/>
  <c r="D11" i="14"/>
  <c r="E3" i="14"/>
  <c r="E2" i="14" s="1"/>
  <c r="D3" i="14"/>
  <c r="D2" i="14" s="1"/>
  <c r="B11" i="14"/>
  <c r="F5" i="14"/>
  <c r="D5" i="14"/>
  <c r="E5" i="14"/>
  <c r="H5" i="14"/>
  <c r="G5" i="14"/>
  <c r="B5" i="14"/>
  <c r="C5" i="14"/>
  <c r="C9" i="14"/>
  <c r="F9" i="14"/>
  <c r="D7" i="14"/>
  <c r="C7" i="14"/>
  <c r="B7" i="14"/>
  <c r="F3" i="14"/>
  <c r="F2" i="14" s="1"/>
  <c r="B3" i="14"/>
  <c r="C3" i="14"/>
  <c r="C2" i="14" s="1"/>
  <c r="H3" i="14"/>
  <c r="H2" i="14" s="1"/>
  <c r="H9" i="14"/>
  <c r="B9" i="14"/>
  <c r="G9" i="14"/>
  <c r="C31" i="14" l="1"/>
  <c r="B28" i="14" a="1"/>
  <c r="B28" i="14" s="1"/>
  <c r="B22" i="14" a="1"/>
  <c r="C22" i="14" s="1"/>
  <c r="B18" i="14" a="1"/>
  <c r="C18" i="14" s="1"/>
  <c r="C17" i="14" s="1"/>
  <c r="B26" i="14" a="1"/>
  <c r="H26" i="14" s="1"/>
  <c r="B20" i="14" a="1"/>
  <c r="H20" i="14" s="1"/>
  <c r="B31" i="14"/>
  <c r="C20" i="14"/>
  <c r="D20" i="14"/>
  <c r="G20" i="14"/>
  <c r="F20" i="14"/>
  <c r="B20" i="14"/>
  <c r="G24" i="14"/>
  <c r="E24" i="14"/>
  <c r="B24" i="14"/>
  <c r="H24" i="14"/>
  <c r="D24" i="14"/>
  <c r="F24" i="14"/>
  <c r="C24" i="14"/>
  <c r="G18" i="14"/>
  <c r="G17" i="14" s="1"/>
  <c r="F18" i="14"/>
  <c r="F17" i="14" s="1"/>
  <c r="D18" i="14"/>
  <c r="D17" i="14" s="1"/>
  <c r="E18" i="14"/>
  <c r="E17" i="14" s="1"/>
  <c r="C26" i="14"/>
  <c r="B26" i="14" l="1"/>
  <c r="F26" i="14"/>
  <c r="D22" i="14"/>
  <c r="H22" i="14"/>
  <c r="F22" i="14"/>
  <c r="G22" i="14"/>
  <c r="B22" i="14"/>
  <c r="E22" i="14"/>
  <c r="C28" i="14"/>
  <c r="G26" i="14"/>
  <c r="D26" i="14"/>
  <c r="E20" i="14"/>
  <c r="B39" i="14" a="1"/>
  <c r="D39" i="14" s="1"/>
  <c r="B37" i="14" a="1"/>
  <c r="D37" i="14" s="1"/>
  <c r="B43" i="14" a="1"/>
  <c r="C43" i="14" s="1"/>
  <c r="B46" i="14"/>
  <c r="H18" i="14"/>
  <c r="H17" i="14" s="1"/>
  <c r="B33" i="14" a="1"/>
  <c r="D33" i="14" s="1"/>
  <c r="D32" i="14" s="1"/>
  <c r="B41" i="14" a="1"/>
  <c r="D41" i="14" s="1"/>
  <c r="C46" i="14"/>
  <c r="B35" i="14" a="1"/>
  <c r="E35" i="14" s="1"/>
  <c r="E26" i="14"/>
  <c r="B18" i="14"/>
  <c r="B17" i="14" s="1"/>
  <c r="B37" i="14"/>
  <c r="G37" i="14"/>
  <c r="E37" i="14" l="1"/>
  <c r="C37" i="14"/>
  <c r="E33" i="14"/>
  <c r="E32" i="14" s="1"/>
  <c r="H33" i="14"/>
  <c r="H32" i="14" s="1"/>
  <c r="B43" i="14"/>
  <c r="H37" i="14"/>
  <c r="F37" i="14"/>
  <c r="B58" i="14" a="1"/>
  <c r="C58" i="14" s="1"/>
  <c r="D35" i="14"/>
  <c r="F35" i="14"/>
  <c r="H39" i="14"/>
  <c r="G35" i="14"/>
  <c r="B52" i="14" a="1"/>
  <c r="F52" i="14" s="1"/>
  <c r="E39" i="14"/>
  <c r="F39" i="14"/>
  <c r="F41" i="14"/>
  <c r="C39" i="14"/>
  <c r="E41" i="14"/>
  <c r="B50" i="14" a="1"/>
  <c r="H50" i="14" s="1"/>
  <c r="H35" i="14"/>
  <c r="G39" i="14"/>
  <c r="C33" i="14"/>
  <c r="C32" i="14" s="1"/>
  <c r="B56" i="14" a="1"/>
  <c r="B56" i="14" s="1"/>
  <c r="B39" i="14"/>
  <c r="B33" i="14"/>
  <c r="B32" i="14" s="1"/>
  <c r="F33" i="14"/>
  <c r="F32" i="14" s="1"/>
  <c r="G41" i="14"/>
  <c r="G33" i="14"/>
  <c r="G32" i="14" s="1"/>
  <c r="B61" i="14"/>
  <c r="H41" i="14"/>
  <c r="B54" i="14" a="1"/>
  <c r="C54" i="14" s="1"/>
  <c r="B41" i="14"/>
  <c r="C35" i="14"/>
  <c r="B48" i="14" a="1"/>
  <c r="B48" i="14" s="1"/>
  <c r="B47" i="14" s="1"/>
  <c r="C41" i="14"/>
  <c r="B35" i="14"/>
  <c r="C61" i="14"/>
  <c r="B52" i="14"/>
  <c r="F56" i="14" l="1"/>
  <c r="H56" i="14"/>
  <c r="E50" i="14"/>
  <c r="G54" i="14"/>
  <c r="E56" i="14"/>
  <c r="G56" i="14"/>
  <c r="D56" i="14"/>
  <c r="D50" i="14"/>
  <c r="H52" i="14"/>
  <c r="B69" i="14" a="1"/>
  <c r="C69" i="14" s="1"/>
  <c r="G52" i="14"/>
  <c r="C56" i="14"/>
  <c r="B58" i="14"/>
  <c r="F50" i="14"/>
  <c r="F54" i="14"/>
  <c r="C50" i="14"/>
  <c r="H54" i="14"/>
  <c r="B54" i="14"/>
  <c r="D54" i="14"/>
  <c r="B73" i="14" a="1"/>
  <c r="C73" i="14" s="1"/>
  <c r="B65" i="14" a="1"/>
  <c r="D65" i="14" s="1"/>
  <c r="B50" i="14"/>
  <c r="E52" i="14"/>
  <c r="C52" i="14"/>
  <c r="G50" i="14"/>
  <c r="D52" i="14"/>
  <c r="E48" i="14"/>
  <c r="E47" i="14" s="1"/>
  <c r="D48" i="14"/>
  <c r="D47" i="14" s="1"/>
  <c r="F48" i="14"/>
  <c r="F47" i="14" s="1"/>
  <c r="C76" i="14"/>
  <c r="E54" i="14"/>
  <c r="B76" i="14"/>
  <c r="H48" i="14"/>
  <c r="H47" i="14" s="1"/>
  <c r="B71" i="14" a="1"/>
  <c r="E71" i="14" s="1"/>
  <c r="G48" i="14"/>
  <c r="G47" i="14" s="1"/>
  <c r="B63" i="14" a="1"/>
  <c r="D63" i="14" s="1"/>
  <c r="D62" i="14" s="1"/>
  <c r="C48" i="14"/>
  <c r="C47" i="14" s="1"/>
  <c r="B67" i="14" a="1"/>
  <c r="C67" i="14" s="1"/>
  <c r="H69" i="14" l="1"/>
  <c r="E69" i="14"/>
  <c r="B69" i="14"/>
  <c r="G69" i="14"/>
  <c r="F69" i="14"/>
  <c r="D69" i="14"/>
  <c r="B88" i="14" a="1"/>
  <c r="B88" i="14" s="1"/>
  <c r="B86" i="14" a="1"/>
  <c r="D86" i="14" s="1"/>
  <c r="C65" i="14"/>
  <c r="B65" i="14"/>
  <c r="G65" i="14"/>
  <c r="E65" i="14"/>
  <c r="H65" i="14"/>
  <c r="B82" i="14" a="1"/>
  <c r="D82" i="14" s="1"/>
  <c r="F65" i="14"/>
  <c r="B84" i="14" a="1"/>
  <c r="E84" i="14" s="1"/>
  <c r="B91" i="14"/>
  <c r="C63" i="14"/>
  <c r="C62" i="14" s="1"/>
  <c r="B73" i="14"/>
  <c r="B80" i="14" a="1"/>
  <c r="C80" i="14" s="1"/>
  <c r="H63" i="14"/>
  <c r="H62" i="14" s="1"/>
  <c r="C91" i="14"/>
  <c r="F63" i="14"/>
  <c r="F62" i="14" s="1"/>
  <c r="B78" i="14" a="1"/>
  <c r="C78" i="14" s="1"/>
  <c r="C77" i="14" s="1"/>
  <c r="E67" i="14"/>
  <c r="E63" i="14"/>
  <c r="E62" i="14" s="1"/>
  <c r="G67" i="14"/>
  <c r="G71" i="14"/>
  <c r="H71" i="14"/>
  <c r="D67" i="14"/>
  <c r="G63" i="14"/>
  <c r="G62" i="14" s="1"/>
  <c r="F67" i="14"/>
  <c r="B71" i="14"/>
  <c r="H67" i="14"/>
  <c r="D71" i="14"/>
  <c r="B67" i="14"/>
  <c r="C71" i="14"/>
  <c r="B63" i="14"/>
  <c r="B62" i="14" s="1"/>
  <c r="F71" i="14"/>
  <c r="B82" i="14"/>
  <c r="G82" i="14"/>
  <c r="E82" i="14"/>
  <c r="C82" i="14"/>
  <c r="F82" i="14"/>
  <c r="B84" i="14"/>
  <c r="H84" i="14"/>
  <c r="C106" i="14"/>
  <c r="C84" i="14" l="1"/>
  <c r="C88" i="14"/>
  <c r="B106" i="14"/>
  <c r="B112" i="14" s="1" a="1"/>
  <c r="F84" i="14"/>
  <c r="G84" i="14"/>
  <c r="D84" i="14"/>
  <c r="H78" i="14"/>
  <c r="H77" i="14" s="1"/>
  <c r="H82" i="14"/>
  <c r="F86" i="14"/>
  <c r="G86" i="14"/>
  <c r="H86" i="14"/>
  <c r="B99" i="14" a="1"/>
  <c r="F99" i="14" s="1"/>
  <c r="C86" i="14"/>
  <c r="E86" i="14"/>
  <c r="B86" i="14"/>
  <c r="B101" i="14" a="1"/>
  <c r="E101" i="14" s="1"/>
  <c r="F80" i="14"/>
  <c r="B103" i="14" a="1"/>
  <c r="B103" i="14" s="1"/>
  <c r="B80" i="14"/>
  <c r="F78" i="14"/>
  <c r="F77" i="14" s="1"/>
  <c r="G78" i="14"/>
  <c r="G77" i="14" s="1"/>
  <c r="D78" i="14"/>
  <c r="D77" i="14" s="1"/>
  <c r="E78" i="14"/>
  <c r="E77" i="14" s="1"/>
  <c r="B78" i="14"/>
  <c r="B77" i="14" s="1"/>
  <c r="H80" i="14"/>
  <c r="B97" i="14" a="1"/>
  <c r="B97" i="14" s="1"/>
  <c r="D80" i="14"/>
  <c r="B93" i="14" a="1"/>
  <c r="E93" i="14" s="1"/>
  <c r="E92" i="14" s="1"/>
  <c r="G80" i="14"/>
  <c r="B95" i="14" a="1"/>
  <c r="B95" i="14" s="1"/>
  <c r="E80" i="14"/>
  <c r="B108" i="14" a="1"/>
  <c r="D101" i="14"/>
  <c r="H101" i="14"/>
  <c r="C101" i="14"/>
  <c r="D99" i="14" l="1"/>
  <c r="G101" i="14"/>
  <c r="B99" i="14"/>
  <c r="H99" i="14"/>
  <c r="B121" i="14"/>
  <c r="E99" i="14"/>
  <c r="B118" i="14" a="1"/>
  <c r="C118" i="14" s="1"/>
  <c r="C99" i="14"/>
  <c r="C121" i="14"/>
  <c r="B114" i="14" a="1"/>
  <c r="H114" i="14" s="1"/>
  <c r="B110" i="14" a="1"/>
  <c r="F110" i="14" s="1"/>
  <c r="G99" i="14"/>
  <c r="B116" i="14" a="1"/>
  <c r="C116" i="14" s="1"/>
  <c r="C103" i="14"/>
  <c r="B101" i="14"/>
  <c r="F101" i="14"/>
  <c r="H95" i="14"/>
  <c r="D93" i="14"/>
  <c r="D92" i="14" s="1"/>
  <c r="G95" i="14"/>
  <c r="B93" i="14"/>
  <c r="B92" i="14" s="1"/>
  <c r="D95" i="14"/>
  <c r="G93" i="14"/>
  <c r="G92" i="14" s="1"/>
  <c r="E95" i="14"/>
  <c r="F93" i="14"/>
  <c r="F92" i="14" s="1"/>
  <c r="F95" i="14"/>
  <c r="C93" i="14"/>
  <c r="C92" i="14" s="1"/>
  <c r="C95" i="14"/>
  <c r="H93" i="14"/>
  <c r="H92" i="14" s="1"/>
  <c r="B112" i="14"/>
  <c r="E112" i="14"/>
  <c r="H112" i="14"/>
  <c r="F112" i="14"/>
  <c r="G112" i="14"/>
  <c r="D112" i="14"/>
  <c r="C112" i="14"/>
  <c r="H116" i="14"/>
  <c r="H110" i="14"/>
  <c r="E108" i="14"/>
  <c r="E107" i="14" s="1"/>
  <c r="B108" i="14"/>
  <c r="B107" i="14" s="1"/>
  <c r="G108" i="14"/>
  <c r="G107" i="14" s="1"/>
  <c r="D108" i="14"/>
  <c r="D107" i="14" s="1"/>
  <c r="F108" i="14"/>
  <c r="F107" i="14" s="1"/>
  <c r="H108" i="14"/>
  <c r="H107" i="14" s="1"/>
  <c r="C108" i="14"/>
  <c r="C107" i="14" s="1"/>
  <c r="E110" i="14" l="1"/>
  <c r="G110" i="14"/>
  <c r="G114" i="14"/>
  <c r="D110" i="14"/>
  <c r="B114" i="14"/>
  <c r="C110" i="14"/>
  <c r="F114" i="14"/>
  <c r="B110" i="14"/>
  <c r="B118" i="14"/>
  <c r="B131" i="14" a="1"/>
  <c r="B131" i="14" s="1"/>
  <c r="B123" i="14" a="1"/>
  <c r="E123" i="14" s="1"/>
  <c r="E122" i="14" s="1"/>
  <c r="G116" i="14"/>
  <c r="B133" i="14" a="1"/>
  <c r="C133" i="14" s="1"/>
  <c r="B116" i="14"/>
  <c r="B125" i="14" a="1"/>
  <c r="E125" i="14" s="1"/>
  <c r="E116" i="14"/>
  <c r="C114" i="14"/>
  <c r="B129" i="14" a="1"/>
  <c r="F129" i="14" s="1"/>
  <c r="B127" i="14" a="1"/>
  <c r="E127" i="14" s="1"/>
  <c r="D116" i="14"/>
  <c r="E114" i="14"/>
  <c r="B136" i="14"/>
  <c r="F116" i="14"/>
  <c r="D114" i="14"/>
  <c r="C136" i="14"/>
  <c r="B144" i="14" s="1" a="1"/>
  <c r="D125" i="14"/>
  <c r="B125" i="14"/>
  <c r="H125" i="14"/>
  <c r="C125" i="14"/>
  <c r="F125" i="14"/>
  <c r="B129" i="14"/>
  <c r="F131" i="14"/>
  <c r="D131" i="14"/>
  <c r="G131" i="14"/>
  <c r="H131" i="14"/>
  <c r="C127" i="14"/>
  <c r="B138" i="14" l="1" a="1"/>
  <c r="C138" i="14" s="1"/>
  <c r="C137" i="14" s="1"/>
  <c r="E131" i="14"/>
  <c r="F127" i="14"/>
  <c r="D127" i="14"/>
  <c r="H127" i="14"/>
  <c r="C131" i="14"/>
  <c r="G125" i="14"/>
  <c r="B151" i="14"/>
  <c r="B155" i="14" s="1" a="1"/>
  <c r="C151" i="14"/>
  <c r="B153" i="14" s="1" a="1"/>
  <c r="B146" i="14" a="1"/>
  <c r="B146" i="14" s="1"/>
  <c r="C123" i="14"/>
  <c r="C122" i="14" s="1"/>
  <c r="C129" i="14"/>
  <c r="B148" i="14" a="1"/>
  <c r="B148" i="14" s="1"/>
  <c r="F123" i="14"/>
  <c r="F122" i="14" s="1"/>
  <c r="G127" i="14"/>
  <c r="E129" i="14"/>
  <c r="G123" i="14"/>
  <c r="G122" i="14" s="1"/>
  <c r="B127" i="14"/>
  <c r="B123" i="14"/>
  <c r="B122" i="14" s="1"/>
  <c r="B133" i="14"/>
  <c r="D123" i="14"/>
  <c r="D122" i="14" s="1"/>
  <c r="D129" i="14"/>
  <c r="B142" i="14" a="1"/>
  <c r="E142" i="14" s="1"/>
  <c r="B140" i="14" a="1"/>
  <c r="D140" i="14" s="1"/>
  <c r="G129" i="14"/>
  <c r="H129" i="14"/>
  <c r="H123" i="14"/>
  <c r="H122" i="14" s="1"/>
  <c r="G140" i="14"/>
  <c r="H140" i="14"/>
  <c r="E144" i="14"/>
  <c r="F144" i="14"/>
  <c r="B144" i="14"/>
  <c r="D144" i="14"/>
  <c r="H144" i="14"/>
  <c r="C144" i="14"/>
  <c r="G144" i="14"/>
  <c r="B159" i="14" a="1"/>
  <c r="B163" i="14" a="1"/>
  <c r="D138" i="14"/>
  <c r="D137" i="14" s="1"/>
  <c r="B166" i="14" l="1"/>
  <c r="E138" i="14"/>
  <c r="E137" i="14" s="1"/>
  <c r="B138" i="14"/>
  <c r="B137" i="14" s="1"/>
  <c r="F140" i="14"/>
  <c r="C148" i="14"/>
  <c r="B140" i="14"/>
  <c r="H142" i="14"/>
  <c r="H146" i="14"/>
  <c r="C142" i="14"/>
  <c r="F146" i="14"/>
  <c r="G142" i="14"/>
  <c r="G146" i="14"/>
  <c r="B142" i="14"/>
  <c r="G138" i="14"/>
  <c r="G137" i="14" s="1"/>
  <c r="C166" i="14"/>
  <c r="D142" i="14"/>
  <c r="H138" i="14"/>
  <c r="H137" i="14" s="1"/>
  <c r="B157" i="14" a="1"/>
  <c r="F157" i="14" s="1"/>
  <c r="F142" i="14"/>
  <c r="F138" i="14"/>
  <c r="F137" i="14" s="1"/>
  <c r="B161" i="14" a="1"/>
  <c r="B161" i="14" s="1"/>
  <c r="E140" i="14"/>
  <c r="C140" i="14"/>
  <c r="E146" i="14"/>
  <c r="D146" i="14"/>
  <c r="C146" i="14"/>
  <c r="C163" i="14"/>
  <c r="B163" i="14"/>
  <c r="D159" i="14"/>
  <c r="H159" i="14"/>
  <c r="E159" i="14"/>
  <c r="B159" i="14"/>
  <c r="F159" i="14"/>
  <c r="G159" i="14"/>
  <c r="C159" i="14"/>
  <c r="B170" i="14" a="1"/>
  <c r="B172" i="14" a="1"/>
  <c r="B168" i="14" a="1"/>
  <c r="B178" i="14" a="1"/>
  <c r="B174" i="14" a="1"/>
  <c r="B176" i="14" a="1"/>
  <c r="F153" i="14"/>
  <c r="F152" i="14" s="1"/>
  <c r="D153" i="14"/>
  <c r="D152" i="14" s="1"/>
  <c r="E153" i="14"/>
  <c r="E152" i="14" s="1"/>
  <c r="B153" i="14"/>
  <c r="B152" i="14" s="1"/>
  <c r="H153" i="14"/>
  <c r="H152" i="14" s="1"/>
  <c r="C153" i="14"/>
  <c r="C152" i="14" s="1"/>
  <c r="G153" i="14"/>
  <c r="G152" i="14" s="1"/>
  <c r="B157" i="14"/>
  <c r="D157" i="14"/>
  <c r="E157" i="14"/>
  <c r="G157" i="14"/>
  <c r="G161" i="14"/>
  <c r="D161" i="14"/>
  <c r="F161" i="14"/>
  <c r="H161" i="14"/>
  <c r="E161" i="14"/>
  <c r="C161" i="14"/>
  <c r="E155" i="14"/>
  <c r="G155" i="14"/>
  <c r="H155" i="14"/>
  <c r="F155" i="14"/>
  <c r="B155" i="14"/>
  <c r="D155" i="14"/>
  <c r="C155" i="14"/>
  <c r="H157" i="14" l="1"/>
  <c r="C157" i="14"/>
  <c r="H168" i="14"/>
  <c r="H167" i="14" s="1"/>
  <c r="E168" i="14"/>
  <c r="E167" i="14" s="1"/>
  <c r="F168" i="14"/>
  <c r="F167" i="14" s="1"/>
  <c r="C168" i="14"/>
  <c r="C167" i="14" s="1"/>
  <c r="G168" i="14"/>
  <c r="G167" i="14" s="1"/>
  <c r="B168" i="14"/>
  <c r="B167" i="14" s="1"/>
  <c r="D168" i="14"/>
  <c r="D167" i="14" s="1"/>
  <c r="H172" i="14"/>
  <c r="E172" i="14"/>
  <c r="F172" i="14"/>
  <c r="G172" i="14"/>
  <c r="C172" i="14"/>
  <c r="D172" i="14"/>
  <c r="B172" i="14"/>
  <c r="C170" i="14"/>
  <c r="G170" i="14"/>
  <c r="B170" i="14"/>
  <c r="E170" i="14"/>
  <c r="D170" i="14"/>
  <c r="H170" i="14"/>
  <c r="F170" i="14"/>
  <c r="C176" i="14"/>
  <c r="B176" i="14"/>
  <c r="D176" i="14"/>
  <c r="H176" i="14"/>
  <c r="G176" i="14"/>
  <c r="E176" i="14"/>
  <c r="F176" i="14"/>
  <c r="D174" i="14"/>
  <c r="E174" i="14"/>
  <c r="G174" i="14"/>
  <c r="B174" i="14"/>
  <c r="C174" i="14"/>
  <c r="F174" i="14"/>
  <c r="H174" i="14"/>
  <c r="C178" i="14"/>
  <c r="B178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<sst xmlns="http://schemas.openxmlformats.org/spreadsheetml/2006/main" count="176" uniqueCount="67">
  <si>
    <t>メモ:</t>
  </si>
  <si>
    <t>月曜日</t>
  </si>
  <si>
    <t>4 月</t>
  </si>
  <si>
    <t>6校時　基礎放射線医科学
7校時　リスクコミュニケーション学</t>
    <rPh sb="1" eb="3">
      <t>こうじ</t>
    </rPh>
    <rPh sb="4" eb="6">
      <t>きそ</t>
    </rPh>
    <rPh sb="6" eb="9">
      <t>ほうしゃせん</t>
    </rPh>
    <rPh sb="9" eb="12">
      <t>いかがく</t>
    </rPh>
    <rPh sb="14" eb="16">
      <t>ｺｳｼﾞ</t>
    </rPh>
    <rPh sb="29" eb="30">
      <t>ｶﾞｸ</t>
    </rPh>
    <phoneticPr fontId="2" type="noConversion"/>
  </si>
  <si>
    <t>敬老の日</t>
    <rPh sb="0" eb="2">
      <t>けいろう</t>
    </rPh>
    <rPh sb="3" eb="4">
      <t>ひ</t>
    </rPh>
    <phoneticPr fontId="2" type="noConversion"/>
  </si>
  <si>
    <t>成人の日</t>
    <rPh sb="0" eb="2">
      <t>せいじん</t>
    </rPh>
    <rPh sb="3" eb="4">
      <t>ひ</t>
    </rPh>
    <phoneticPr fontId="2" type="noConversion"/>
  </si>
  <si>
    <r>
      <rPr>
        <sz val="11"/>
        <color rgb="FF0000FF"/>
        <rFont val="Meiryo UI"/>
        <family val="3"/>
        <charset val="128"/>
      </rPr>
      <t>青字：長崎大学開講</t>
    </r>
    <r>
      <rPr>
        <sz val="11"/>
        <color theme="1"/>
        <rFont val="Meiryo UI"/>
        <family val="3"/>
        <charset val="128"/>
      </rPr>
      <t xml:space="preserve">
</t>
    </r>
    <r>
      <rPr>
        <sz val="11"/>
        <color rgb="FF00CC00"/>
        <rFont val="Meiryo UI"/>
        <family val="3"/>
        <charset val="128"/>
      </rPr>
      <t>緑字：福島県立医科大学開講</t>
    </r>
    <rPh sb="0" eb="2">
      <t>あおじ</t>
    </rPh>
    <rPh sb="3" eb="5">
      <t>ながさき</t>
    </rPh>
    <rPh sb="5" eb="7">
      <t>だいがく</t>
    </rPh>
    <rPh sb="7" eb="9">
      <t>かいこう</t>
    </rPh>
    <rPh sb="10" eb="11">
      <t>みどり</t>
    </rPh>
    <rPh sb="11" eb="12">
      <t>じ</t>
    </rPh>
    <rPh sb="13" eb="17">
      <t>ふくしまけんりつ</t>
    </rPh>
    <rPh sb="17" eb="19">
      <t>いか</t>
    </rPh>
    <rPh sb="19" eb="21">
      <t>だいがく</t>
    </rPh>
    <rPh sb="21" eb="23">
      <t>かいこう</t>
    </rPh>
    <phoneticPr fontId="2" type="noConversion"/>
  </si>
  <si>
    <r>
      <rPr>
        <sz val="11"/>
        <color rgb="FF0000FF"/>
        <rFont val="Meiryo UI"/>
        <family val="3"/>
        <charset val="128"/>
      </rPr>
      <t>青字：長崎大学開講</t>
    </r>
    <r>
      <rPr>
        <sz val="11"/>
        <color theme="1"/>
        <rFont val="Meiryo UI"/>
        <family val="3"/>
        <charset val="128"/>
      </rPr>
      <t xml:space="preserve">
</t>
    </r>
    <r>
      <rPr>
        <sz val="11"/>
        <color rgb="FF00CC00"/>
        <rFont val="Meiryo UI"/>
        <family val="3"/>
        <charset val="128"/>
      </rPr>
      <t xml:space="preserve">緑字：福島県立医科大学開講
</t>
    </r>
    <rPh sb="0" eb="2">
      <t>あおじ</t>
    </rPh>
    <rPh sb="3" eb="5">
      <t>ながさき</t>
    </rPh>
    <rPh sb="5" eb="7">
      <t>だいがく</t>
    </rPh>
    <rPh sb="7" eb="9">
      <t>かいこう</t>
    </rPh>
    <rPh sb="10" eb="11">
      <t>みどり</t>
    </rPh>
    <rPh sb="11" eb="12">
      <t>じ</t>
    </rPh>
    <rPh sb="13" eb="17">
      <t>ふくしまけんりつ</t>
    </rPh>
    <rPh sb="17" eb="19">
      <t>いか</t>
    </rPh>
    <rPh sb="19" eb="21">
      <t>だいがく</t>
    </rPh>
    <rPh sb="21" eb="23">
      <t>かいこう</t>
    </rPh>
    <phoneticPr fontId="2" type="noConversion"/>
  </si>
  <si>
    <t>昭和の日</t>
    <rPh sb="0" eb="2">
      <t>しょうわ</t>
    </rPh>
    <rPh sb="3" eb="4">
      <t>ひ</t>
    </rPh>
    <phoneticPr fontId="2" type="noConversion"/>
  </si>
  <si>
    <t>憲法記念日</t>
    <rPh sb="0" eb="2">
      <t>けんぽう</t>
    </rPh>
    <rPh sb="2" eb="5">
      <t>きねんび</t>
    </rPh>
    <phoneticPr fontId="2" type="noConversion"/>
  </si>
  <si>
    <t>みどりの日</t>
    <rPh sb="4" eb="5">
      <t>ひ</t>
    </rPh>
    <phoneticPr fontId="2" type="noConversion"/>
  </si>
  <si>
    <t>海の日</t>
    <rPh sb="0" eb="1">
      <t>うみ</t>
    </rPh>
    <rPh sb="2" eb="3">
      <t>ひ</t>
    </rPh>
    <phoneticPr fontId="2" type="noConversion"/>
  </si>
  <si>
    <t>山の日</t>
    <rPh sb="0" eb="1">
      <t>やま</t>
    </rPh>
    <rPh sb="2" eb="3">
      <t>ひ</t>
    </rPh>
    <phoneticPr fontId="2" type="noConversion"/>
  </si>
  <si>
    <t>秋分の日</t>
    <rPh sb="0" eb="2">
      <t>しゅうぶん</t>
    </rPh>
    <rPh sb="3" eb="4">
      <t>ひ</t>
    </rPh>
    <phoneticPr fontId="2" type="noConversion"/>
  </si>
  <si>
    <t>スポーツの日</t>
    <rPh sb="5" eb="6">
      <t>ﾋ</t>
    </rPh>
    <phoneticPr fontId="2" type="noConversion"/>
  </si>
  <si>
    <t>振替休日</t>
    <rPh sb="0" eb="2">
      <t>ﾌﾘｶｴ</t>
    </rPh>
    <rPh sb="2" eb="4">
      <t>ｷｭｳｼﾞﾂ</t>
    </rPh>
    <phoneticPr fontId="2" type="noConversion"/>
  </si>
  <si>
    <t>6校時　研究方法特論
7校時　放射線防護学</t>
    <rPh sb="1" eb="3">
      <t>こうじ</t>
    </rPh>
    <rPh sb="4" eb="6">
      <t>けんきゅう</t>
    </rPh>
    <rPh sb="6" eb="8">
      <t>ほうほう</t>
    </rPh>
    <rPh sb="8" eb="10">
      <t>とくろん</t>
    </rPh>
    <rPh sb="15" eb="18">
      <t>ﾎｳｼｬｾﾝ</t>
    </rPh>
    <rPh sb="18" eb="20">
      <t>ﾎﾞｳｺﾞ</t>
    </rPh>
    <rPh sb="20" eb="21">
      <t>ｶﾞｸ</t>
    </rPh>
    <phoneticPr fontId="2" type="noConversion"/>
  </si>
  <si>
    <t>勤労感謝の日</t>
    <rPh sb="0" eb="2">
      <t>ｷﾝﾛｳ</t>
    </rPh>
    <rPh sb="2" eb="4">
      <t>ｶﾝｼｬ</t>
    </rPh>
    <rPh sb="5" eb="6">
      <t>ﾋ</t>
    </rPh>
    <phoneticPr fontId="2" type="noConversion"/>
  </si>
  <si>
    <t>春分の日</t>
    <rPh sb="0" eb="2">
      <t>ｼｭﾝﾌﾞﾝ</t>
    </rPh>
    <rPh sb="3" eb="4">
      <t>ﾋ</t>
    </rPh>
    <phoneticPr fontId="2" type="noConversion"/>
  </si>
  <si>
    <t xml:space="preserve">6校時　放射線看護学
7校時　放射線看護学
</t>
    <rPh sb="12" eb="14">
      <t>ｺｳｼﾞ</t>
    </rPh>
    <rPh sb="15" eb="18">
      <t>ﾎｳｼｬｾﾝ</t>
    </rPh>
    <rPh sb="18" eb="21">
      <t>ｶﾝｺﾞｶﾞｸ</t>
    </rPh>
    <phoneticPr fontId="2" type="noConversion"/>
  </si>
  <si>
    <t>6校時　研究方法特論</t>
    <rPh sb="1" eb="3">
      <t>こうじ</t>
    </rPh>
    <rPh sb="4" eb="6">
      <t>けんきゅう</t>
    </rPh>
    <rPh sb="6" eb="8">
      <t>ほうほう</t>
    </rPh>
    <rPh sb="8" eb="10">
      <t>とくろん</t>
    </rPh>
    <phoneticPr fontId="2" type="noConversion"/>
  </si>
  <si>
    <t>こどもの日</t>
    <rPh sb="4" eb="5">
      <t>ﾋ</t>
    </rPh>
    <phoneticPr fontId="2" type="noConversion"/>
  </si>
  <si>
    <t>文化の日</t>
    <phoneticPr fontId="2" type="noConversion"/>
  </si>
  <si>
    <t>天皇誕生日</t>
    <rPh sb="0" eb="2">
      <t>ﾃﾝﾉｳ</t>
    </rPh>
    <rPh sb="2" eb="5">
      <t>ﾀﾝｼﾞｮｳﾋﾞ</t>
    </rPh>
    <phoneticPr fontId="2" type="noConversion"/>
  </si>
  <si>
    <t xml:space="preserve">6校時　基礎放射線医科学
</t>
    <phoneticPr fontId="2" type="noConversion"/>
  </si>
  <si>
    <t>6校時　基礎放射線医科学
7校時　放射線看護学</t>
    <rPh sb="1" eb="3">
      <t>こうじ</t>
    </rPh>
    <rPh sb="4" eb="6">
      <t>きそ</t>
    </rPh>
    <rPh sb="6" eb="9">
      <t>ほうしゃせん</t>
    </rPh>
    <rPh sb="9" eb="12">
      <t>いかがく</t>
    </rPh>
    <rPh sb="14" eb="16">
      <t>ｺｳｼﾞ</t>
    </rPh>
    <rPh sb="17" eb="20">
      <t>ﾎｳｼｬｾﾝ</t>
    </rPh>
    <rPh sb="20" eb="23">
      <t>ｶﾝｺﾞｶﾞｸ</t>
    </rPh>
    <phoneticPr fontId="2" type="noConversion"/>
  </si>
  <si>
    <t xml:space="preserve">6校時　基礎放射線医科学
7校時　放射線看護学
</t>
    <rPh sb="1" eb="3">
      <t>こうじ</t>
    </rPh>
    <rPh sb="4" eb="6">
      <t>きそ</t>
    </rPh>
    <rPh sb="6" eb="9">
      <t>ほうしゃせん</t>
    </rPh>
    <rPh sb="9" eb="12">
      <t>いかがく</t>
    </rPh>
    <rPh sb="14" eb="16">
      <t>ｺｳｼﾞ</t>
    </rPh>
    <rPh sb="17" eb="20">
      <t>ﾎｳｼｬｾﾝ</t>
    </rPh>
    <rPh sb="20" eb="23">
      <t>ｶﾝｺﾞｶﾞｸ</t>
    </rPh>
    <phoneticPr fontId="2" type="noConversion"/>
  </si>
  <si>
    <t xml:space="preserve">6校時　基礎放射線医科学
7校時　放射線看護学
</t>
    <rPh sb="1" eb="3">
      <t>こうじ</t>
    </rPh>
    <rPh sb="4" eb="6">
      <t>きそ</t>
    </rPh>
    <rPh sb="6" eb="9">
      <t>ほうしゃせん</t>
    </rPh>
    <rPh sb="9" eb="12">
      <t>いかがく</t>
    </rPh>
    <phoneticPr fontId="2" type="noConversion"/>
  </si>
  <si>
    <t>6校時　放射線看護学</t>
    <rPh sb="1" eb="3">
      <t>こうじ</t>
    </rPh>
    <rPh sb="4" eb="7">
      <t>ほうしゃせん</t>
    </rPh>
    <rPh sb="7" eb="10">
      <t>かんごがく</t>
    </rPh>
    <phoneticPr fontId="2" type="noConversion"/>
  </si>
  <si>
    <t>6校時　放射線看護学</t>
    <rPh sb="1" eb="3">
      <t>ｺｳｼﾞ</t>
    </rPh>
    <rPh sb="4" eb="7">
      <t>ﾎｳｼｬｾﾝ</t>
    </rPh>
    <rPh sb="7" eb="10">
      <t>ｶﾝｺﾞｶﾞｸ</t>
    </rPh>
    <phoneticPr fontId="2" type="noConversion"/>
  </si>
  <si>
    <t xml:space="preserve">6校時　放射線看護学
7校時　放射線看護学
</t>
    <phoneticPr fontId="2" type="noConversion"/>
  </si>
  <si>
    <r>
      <t>6校時  基礎放射線医科学
7校時　放射線看護学</t>
    </r>
    <r>
      <rPr>
        <sz val="10"/>
        <color rgb="FFFF0000"/>
        <rFont val="Meiryo UI"/>
        <family val="3"/>
        <charset val="128"/>
      </rPr>
      <t xml:space="preserve">
</t>
    </r>
    <rPh sb="1" eb="3">
      <t>こうじ</t>
    </rPh>
    <rPh sb="5" eb="7">
      <t>きそ</t>
    </rPh>
    <rPh sb="7" eb="10">
      <t>ほうしゃせん</t>
    </rPh>
    <rPh sb="10" eb="13">
      <t>いかがく</t>
    </rPh>
    <phoneticPr fontId="2" type="noConversion"/>
  </si>
  <si>
    <t>7校時　リスクアセスメント概論</t>
    <rPh sb="1" eb="3">
      <t>ｺｳｼﾞ</t>
    </rPh>
    <rPh sb="13" eb="15">
      <t>ｶﾞｲﾛﾝ</t>
    </rPh>
    <phoneticPr fontId="2" type="noConversion"/>
  </si>
  <si>
    <t>6校時　放射線防護学</t>
    <phoneticPr fontId="2" type="noConversion"/>
  </si>
  <si>
    <t>6校時　基礎放射線医科学</t>
    <rPh sb="1" eb="3">
      <t>こうじ</t>
    </rPh>
    <rPh sb="4" eb="6">
      <t>きそ</t>
    </rPh>
    <rPh sb="6" eb="9">
      <t>ほうしゃせん</t>
    </rPh>
    <rPh sb="9" eb="12">
      <t>いかがく</t>
    </rPh>
    <phoneticPr fontId="2" type="noConversion"/>
  </si>
  <si>
    <t>国民の休日</t>
    <rPh sb="0" eb="2">
      <t>ｺｸﾐﾝ</t>
    </rPh>
    <rPh sb="3" eb="5">
      <t>ｷｭｳｼﾞﾂ</t>
    </rPh>
    <phoneticPr fontId="2" type="noConversion"/>
  </si>
  <si>
    <t>建国記念の日</t>
    <rPh sb="0" eb="2">
      <t>ｹﾝｺｸ</t>
    </rPh>
    <rPh sb="2" eb="4">
      <t>ｷﾈﾝ</t>
    </rPh>
    <rPh sb="5" eb="6">
      <t>ﾋ</t>
    </rPh>
    <phoneticPr fontId="2" type="noConversion"/>
  </si>
  <si>
    <t>6校時　被ばく影響学</t>
    <rPh sb="1" eb="3">
      <t>ｺｳｼﾞ</t>
    </rPh>
    <rPh sb="4" eb="5">
      <t>ﾋ</t>
    </rPh>
    <rPh sb="7" eb="10">
      <t>ｴｲｷｮｳｶﾞｸ</t>
    </rPh>
    <phoneticPr fontId="2" type="noConversion"/>
  </si>
  <si>
    <t>6校時　メンタルヘルス概論</t>
    <rPh sb="1" eb="3">
      <t>ｺｳｼﾞ</t>
    </rPh>
    <rPh sb="11" eb="13">
      <t>ｶﾞｲﾛﾝ</t>
    </rPh>
    <phoneticPr fontId="2" type="noConversion"/>
  </si>
  <si>
    <t>6校時　災害こころの医学</t>
    <rPh sb="1" eb="3">
      <t>ｺｳｼﾞ</t>
    </rPh>
    <rPh sb="4" eb="6">
      <t>ｻｲｶﾞｲ</t>
    </rPh>
    <rPh sb="10" eb="12">
      <t>ｲｶﾞｸ</t>
    </rPh>
    <phoneticPr fontId="2" type="noConversion"/>
  </si>
  <si>
    <t>6・7校時　災害地域ﾍﾙｽﾌﾟﾛﾓｰｼｮﾝ学</t>
    <rPh sb="3" eb="5">
      <t>ｺｳｼﾞ</t>
    </rPh>
    <rPh sb="6" eb="8">
      <t>ｻｲｶﾞｲ</t>
    </rPh>
    <rPh sb="8" eb="10">
      <t>ﾁｲｷ</t>
    </rPh>
    <rPh sb="21" eb="22">
      <t>ｶﾞｸ</t>
    </rPh>
    <phoneticPr fontId="2" type="noConversion"/>
  </si>
  <si>
    <r>
      <t xml:space="preserve">6・7校時　メンタルヘルス概論
</t>
    </r>
    <r>
      <rPr>
        <sz val="10"/>
        <color rgb="FF00CC00"/>
        <rFont val="Meiryo UI"/>
        <family val="3"/>
        <charset val="128"/>
      </rPr>
      <t>6・7校時　災害地域ﾍﾙｽﾌﾟﾛﾓｰｼｮﾝ学</t>
    </r>
    <rPh sb="3" eb="5">
      <t>ｺｳｼﾞ</t>
    </rPh>
    <rPh sb="13" eb="15">
      <t>ｶﾞｲﾛﾝ</t>
    </rPh>
    <phoneticPr fontId="2" type="noConversion"/>
  </si>
  <si>
    <r>
      <t xml:space="preserve">6・7校時　国際被ばくﾍﾙｽﾌﾟﾛﾓｰｼｮﾝ
</t>
    </r>
    <r>
      <rPr>
        <sz val="10"/>
        <color rgb="FF00CC00"/>
        <rFont val="Meiryo UI"/>
        <family val="3"/>
        <charset val="128"/>
      </rPr>
      <t>6・7校時　シミュレーション医療教育学</t>
    </r>
    <rPh sb="3" eb="5">
      <t>ｺｳｼﾞ</t>
    </rPh>
    <rPh sb="6" eb="8">
      <t>ｺｸｻｲ</t>
    </rPh>
    <rPh sb="8" eb="9">
      <t>ﾋ</t>
    </rPh>
    <phoneticPr fontId="2" type="noConversion"/>
  </si>
  <si>
    <t>6・7校時　災害こころの医学</t>
    <rPh sb="3" eb="5">
      <t>ｺｳｼﾞ</t>
    </rPh>
    <rPh sb="6" eb="8">
      <t>ｻｲｶﾞｲ</t>
    </rPh>
    <rPh sb="12" eb="14">
      <t>ｲｶﾞｸ</t>
    </rPh>
    <phoneticPr fontId="2" type="noConversion"/>
  </si>
  <si>
    <r>
      <t xml:space="preserve">6・7校時　コンサルテーション特論
</t>
    </r>
    <r>
      <rPr>
        <sz val="10"/>
        <color rgb="FF00CC00"/>
        <rFont val="Meiryo UI"/>
        <family val="3"/>
        <charset val="128"/>
      </rPr>
      <t>6・7校時　シミュレーション医療教育学</t>
    </r>
    <rPh sb="3" eb="5">
      <t>ｺｳｼﾞ</t>
    </rPh>
    <rPh sb="15" eb="17">
      <t>ﾄｸﾛﾝ</t>
    </rPh>
    <phoneticPr fontId="2" type="noConversion"/>
  </si>
  <si>
    <r>
      <t xml:space="preserve">6・7校時　国際被ばくﾍﾙｽﾌﾟﾛﾓｰｼｮﾝ
6・7校時　コンサルテーション特論
</t>
    </r>
    <r>
      <rPr>
        <sz val="10"/>
        <color rgb="FF00CC00"/>
        <rFont val="Meiryo UI"/>
        <family val="3"/>
        <charset val="128"/>
      </rPr>
      <t>6・7校時　シミュレーション医療教育学</t>
    </r>
    <rPh sb="3" eb="5">
      <t>ｺｳｼﾞ</t>
    </rPh>
    <rPh sb="6" eb="8">
      <t>ｺｸｻｲ</t>
    </rPh>
    <rPh sb="8" eb="9">
      <t>ﾋ</t>
    </rPh>
    <rPh sb="38" eb="40">
      <t>ﾄｸﾛﾝ</t>
    </rPh>
    <phoneticPr fontId="2" type="noConversion"/>
  </si>
  <si>
    <r>
      <rPr>
        <sz val="10"/>
        <color rgb="FF00CC00"/>
        <rFont val="Meiryo UI"/>
        <family val="3"/>
        <charset val="128"/>
      </rPr>
      <t>6校時　救急医学特論</t>
    </r>
    <r>
      <rPr>
        <sz val="10"/>
        <color rgb="FF0000FF"/>
        <rFont val="Meiryo UI"/>
        <family val="3"/>
        <charset val="128"/>
      </rPr>
      <t xml:space="preserve">
7校時　災害公衆衛生看護学
</t>
    </r>
    <r>
      <rPr>
        <sz val="10"/>
        <color rgb="FF00CC00"/>
        <rFont val="Meiryo UI"/>
        <family val="3"/>
        <charset val="128"/>
      </rPr>
      <t>7校時　災害医学特論</t>
    </r>
    <rPh sb="15" eb="17">
      <t>ｻｲｶﾞｲ</t>
    </rPh>
    <rPh sb="17" eb="21">
      <t>ｺｳｼｭｳｴｲｾｲ</t>
    </rPh>
    <rPh sb="21" eb="24">
      <t>ｶﾝｺﾞｶﾞｸ</t>
    </rPh>
    <rPh sb="26" eb="28">
      <t>ｺｳｼﾞ</t>
    </rPh>
    <rPh sb="29" eb="31">
      <t>ｻｲｶﾞｲ</t>
    </rPh>
    <rPh sb="31" eb="33">
      <t>ｲｶﾞｸ</t>
    </rPh>
    <rPh sb="33" eb="35">
      <t>ﾄｸﾛﾝ</t>
    </rPh>
    <phoneticPr fontId="2" type="noConversion"/>
  </si>
  <si>
    <t>6校時　救急医学特論</t>
    <phoneticPr fontId="2" type="noConversion"/>
  </si>
  <si>
    <r>
      <t xml:space="preserve">6・7校時　コンサルテーション特論
</t>
    </r>
    <r>
      <rPr>
        <sz val="10"/>
        <color rgb="FF00CC00"/>
        <rFont val="Meiryo UI"/>
        <family val="3"/>
        <charset val="128"/>
      </rPr>
      <t>6.7校時　地域医療学</t>
    </r>
    <rPh sb="3" eb="5">
      <t>ｺｳｼﾞ</t>
    </rPh>
    <rPh sb="15" eb="17">
      <t>ﾄｸﾛﾝ</t>
    </rPh>
    <rPh sb="21" eb="23">
      <t>ｺｳｼﾞ</t>
    </rPh>
    <rPh sb="24" eb="26">
      <t>ﾁｲｷ</t>
    </rPh>
    <rPh sb="26" eb="29">
      <t>ｲﾘｮｳｶﾞｸ</t>
    </rPh>
    <phoneticPr fontId="2" type="noConversion"/>
  </si>
  <si>
    <r>
      <t xml:space="preserve">6・7校時　国際被ばくﾍﾙｽﾌﾟﾛﾓｰｼｮﾝ
</t>
    </r>
    <r>
      <rPr>
        <sz val="10"/>
        <color rgb="FF00CC00"/>
        <rFont val="Meiryo UI"/>
        <family val="3"/>
        <charset val="128"/>
      </rPr>
      <t xml:space="preserve">6.7校時　地域医療学
</t>
    </r>
    <rPh sb="3" eb="5">
      <t>ｺｳｼﾞ</t>
    </rPh>
    <rPh sb="6" eb="8">
      <t>ｺｸｻｲ</t>
    </rPh>
    <rPh sb="8" eb="9">
      <t>ﾋ</t>
    </rPh>
    <phoneticPr fontId="2" type="noConversion"/>
  </si>
  <si>
    <r>
      <t xml:space="preserve">6・7校時　国際被ばくﾍﾙｽﾌﾟﾛﾓｰｼｮﾝ
</t>
    </r>
    <r>
      <rPr>
        <sz val="10"/>
        <color rgb="FF00CC00"/>
        <rFont val="Meiryo UI"/>
        <family val="3"/>
        <charset val="128"/>
      </rPr>
      <t>6.7校時　地域医療学</t>
    </r>
    <r>
      <rPr>
        <sz val="10"/>
        <color rgb="FF0000FF"/>
        <rFont val="Meiryo UI"/>
        <family val="3"/>
        <charset val="128"/>
      </rPr>
      <t xml:space="preserve">
</t>
    </r>
    <rPh sb="3" eb="5">
      <t>ｺｳｼﾞ</t>
    </rPh>
    <rPh sb="6" eb="8">
      <t>ｺｸｻｲ</t>
    </rPh>
    <rPh sb="8" eb="9">
      <t>ﾋ</t>
    </rPh>
    <phoneticPr fontId="2" type="noConversion"/>
  </si>
  <si>
    <t>6.7校時　地域医療学</t>
    <phoneticPr fontId="2" type="noConversion"/>
  </si>
  <si>
    <r>
      <t xml:space="preserve">6・7校時　コンサルテーション特論
</t>
    </r>
    <r>
      <rPr>
        <sz val="10"/>
        <color rgb="FF00CC00"/>
        <rFont val="Meiryo UI"/>
        <family val="3"/>
        <charset val="128"/>
      </rPr>
      <t>6.7校時　地域医療学</t>
    </r>
    <rPh sb="3" eb="5">
      <t>ｺｳｼﾞ</t>
    </rPh>
    <rPh sb="15" eb="17">
      <t>ﾄｸﾛﾝ</t>
    </rPh>
    <phoneticPr fontId="2" type="noConversion"/>
  </si>
  <si>
    <r>
      <t xml:space="preserve">6・7校時　国際被ばくﾍﾙｽﾌﾟﾛﾓｰｼｮﾝ
</t>
    </r>
    <r>
      <rPr>
        <sz val="10"/>
        <color rgb="FF00CC00"/>
        <rFont val="Meiryo UI"/>
        <family val="3"/>
        <charset val="128"/>
      </rPr>
      <t>6.7校時　地域医療学</t>
    </r>
    <rPh sb="3" eb="5">
      <t>ｺｳｼﾞ</t>
    </rPh>
    <rPh sb="6" eb="8">
      <t>ｺｸｻｲ</t>
    </rPh>
    <rPh sb="8" eb="9">
      <t>ﾋ</t>
    </rPh>
    <phoneticPr fontId="2" type="noConversion"/>
  </si>
  <si>
    <r>
      <t xml:space="preserve">6校時　社会医学特論
</t>
    </r>
    <r>
      <rPr>
        <sz val="10"/>
        <color rgb="FF00CC00"/>
        <rFont val="Meiryo UI"/>
        <family val="3"/>
        <charset val="128"/>
      </rPr>
      <t>6校時　看護情報学</t>
    </r>
    <r>
      <rPr>
        <sz val="10"/>
        <color rgb="FF0000FF"/>
        <rFont val="Meiryo UI"/>
        <family val="3"/>
        <charset val="128"/>
      </rPr>
      <t xml:space="preserve">
</t>
    </r>
    <r>
      <rPr>
        <sz val="10"/>
        <color rgb="FF00CC00"/>
        <rFont val="Meiryo UI"/>
        <family val="3"/>
        <charset val="128"/>
      </rPr>
      <t>7校時　疫学</t>
    </r>
    <rPh sb="1" eb="3">
      <t>ｺｳｼﾞ</t>
    </rPh>
    <rPh sb="4" eb="8">
      <t>ｼｬｶｲｲｶﾞｸ</t>
    </rPh>
    <rPh sb="8" eb="10">
      <t>ﾄｸﾛﾝ</t>
    </rPh>
    <rPh sb="12" eb="14">
      <t>ｺｳｼﾞ</t>
    </rPh>
    <rPh sb="15" eb="17">
      <t>ｶﾝｺﾞ</t>
    </rPh>
    <rPh sb="17" eb="20">
      <t>ｼﾞｮｳﾎｳｶﾞｸ</t>
    </rPh>
    <rPh sb="22" eb="23">
      <t>ｺｳ</t>
    </rPh>
    <rPh sb="23" eb="24">
      <t>ﾄｷ</t>
    </rPh>
    <rPh sb="25" eb="27">
      <t>ｴｷｶﾞｸ</t>
    </rPh>
    <phoneticPr fontId="2" type="noConversion"/>
  </si>
  <si>
    <r>
      <t xml:space="preserve">6校時　社会医学特論
</t>
    </r>
    <r>
      <rPr>
        <sz val="10"/>
        <color rgb="FF00CC00"/>
        <rFont val="Meiryo UI"/>
        <family val="3"/>
        <charset val="128"/>
      </rPr>
      <t>6校時　看護情報学</t>
    </r>
    <r>
      <rPr>
        <sz val="10"/>
        <color rgb="FF0000FF"/>
        <rFont val="Meiryo UI"/>
        <family val="3"/>
        <charset val="128"/>
      </rPr>
      <t xml:space="preserve">
</t>
    </r>
    <r>
      <rPr>
        <sz val="10"/>
        <color rgb="FF00CC00"/>
        <rFont val="Meiryo UI"/>
        <family val="3"/>
        <charset val="128"/>
      </rPr>
      <t>7校時　疫学</t>
    </r>
    <rPh sb="1" eb="3">
      <t>ｺｳｼﾞ</t>
    </rPh>
    <rPh sb="4" eb="8">
      <t>ｼｬｶｲｲｶﾞｸ</t>
    </rPh>
    <rPh sb="8" eb="10">
      <t>ﾄｸﾛﾝ</t>
    </rPh>
    <rPh sb="22" eb="23">
      <t>ｺｳ</t>
    </rPh>
    <rPh sb="23" eb="24">
      <t>ﾄｷ</t>
    </rPh>
    <rPh sb="25" eb="27">
      <t>ｴｷｶﾞｸ</t>
    </rPh>
    <phoneticPr fontId="2" type="noConversion"/>
  </si>
  <si>
    <r>
      <t xml:space="preserve">6校時　社会医学特論
</t>
    </r>
    <r>
      <rPr>
        <sz val="10"/>
        <color rgb="FF00CC00"/>
        <rFont val="Meiryo UI"/>
        <family val="3"/>
        <charset val="128"/>
      </rPr>
      <t>6校時　看護情報学
7校時　疫学</t>
    </r>
    <rPh sb="1" eb="3">
      <t>ｺｳｼﾞ</t>
    </rPh>
    <rPh sb="4" eb="8">
      <t>ｼｬｶｲｲｶﾞｸ</t>
    </rPh>
    <rPh sb="8" eb="10">
      <t>ﾄｸﾛﾝ</t>
    </rPh>
    <rPh sb="22" eb="23">
      <t>ｺｳ</t>
    </rPh>
    <rPh sb="23" eb="24">
      <t>ﾄｷ</t>
    </rPh>
    <rPh sb="25" eb="27">
      <t>ｴｷｶﾞｸ</t>
    </rPh>
    <phoneticPr fontId="2" type="noConversion"/>
  </si>
  <si>
    <r>
      <rPr>
        <sz val="10"/>
        <color rgb="FF00CC00"/>
        <rFont val="Meiryo UI"/>
        <family val="3"/>
        <charset val="128"/>
      </rPr>
      <t>6校時　救急医学特論
6校時　災害看護活動論Ⅰ</t>
    </r>
    <r>
      <rPr>
        <sz val="10"/>
        <color rgb="FF0000FF"/>
        <rFont val="Meiryo UI"/>
        <family val="3"/>
        <charset val="128"/>
      </rPr>
      <t xml:space="preserve">
7校時　災害公衆衛生看護学
</t>
    </r>
    <r>
      <rPr>
        <sz val="10"/>
        <color rgb="FF00CC00"/>
        <rFont val="Meiryo UI"/>
        <family val="3"/>
        <charset val="128"/>
      </rPr>
      <t>7校時　災害医学特論</t>
    </r>
    <rPh sb="1" eb="3">
      <t>ｺｳｼﾞ</t>
    </rPh>
    <rPh sb="4" eb="6">
      <t>ｷｭｳｷｭｳ</t>
    </rPh>
    <rPh sb="6" eb="8">
      <t>ｲｶﾞｸ</t>
    </rPh>
    <rPh sb="8" eb="10">
      <t>ﾄｸﾛﾝ</t>
    </rPh>
    <rPh sb="12" eb="14">
      <t>ｺｳｼﾞ</t>
    </rPh>
    <rPh sb="28" eb="30">
      <t>ｻｲｶﾞｲ</t>
    </rPh>
    <rPh sb="30" eb="34">
      <t>ｺｳｼｭｳｴｲｾｲ</t>
    </rPh>
    <rPh sb="34" eb="37">
      <t>ｶﾝｺﾞｶﾞｸ</t>
    </rPh>
    <rPh sb="39" eb="41">
      <t>ｺｳｼﾞ</t>
    </rPh>
    <rPh sb="42" eb="44">
      <t>ｻｲｶﾞｲ</t>
    </rPh>
    <rPh sb="44" eb="46">
      <t>ｲｶﾞｸ</t>
    </rPh>
    <rPh sb="46" eb="48">
      <t>ﾄｸﾛﾝ</t>
    </rPh>
    <phoneticPr fontId="2" type="noConversion"/>
  </si>
  <si>
    <r>
      <rPr>
        <sz val="10"/>
        <color rgb="FF00CC00"/>
        <rFont val="Meiryo UI"/>
        <family val="3"/>
        <charset val="128"/>
      </rPr>
      <t>6校時　救急医学特論
6校時　災害看護活動論Ⅰ</t>
    </r>
    <r>
      <rPr>
        <sz val="10"/>
        <color rgb="FF0000FF"/>
        <rFont val="Meiryo UI"/>
        <family val="3"/>
        <charset val="128"/>
      </rPr>
      <t xml:space="preserve">
7校時　災害公衆衛生看護学
</t>
    </r>
    <r>
      <rPr>
        <sz val="10"/>
        <color rgb="FF00CC00"/>
        <rFont val="Meiryo UI"/>
        <family val="3"/>
        <charset val="128"/>
      </rPr>
      <t>7校時　災害医学特論</t>
    </r>
    <rPh sb="28" eb="30">
      <t>ｻｲｶﾞｲ</t>
    </rPh>
    <rPh sb="30" eb="34">
      <t>ｺｳｼｭｳｴｲｾｲ</t>
    </rPh>
    <rPh sb="34" eb="37">
      <t>ｶﾝｺﾞｶﾞｸ</t>
    </rPh>
    <rPh sb="39" eb="41">
      <t>ｺｳｼﾞ</t>
    </rPh>
    <rPh sb="42" eb="44">
      <t>ｻｲｶﾞｲ</t>
    </rPh>
    <rPh sb="44" eb="46">
      <t>ｲｶﾞｸ</t>
    </rPh>
    <rPh sb="46" eb="48">
      <t>ﾄｸﾛﾝ</t>
    </rPh>
    <phoneticPr fontId="2" type="noConversion"/>
  </si>
  <si>
    <r>
      <rPr>
        <sz val="10"/>
        <color rgb="FF00CC00"/>
        <rFont val="Meiryo UI"/>
        <family val="3"/>
        <charset val="128"/>
      </rPr>
      <t>6校時　災害看護活動論Ⅰ</t>
    </r>
    <r>
      <rPr>
        <sz val="10"/>
        <color rgb="FF0000FF"/>
        <rFont val="Meiryo UI"/>
        <family val="3"/>
        <charset val="128"/>
      </rPr>
      <t xml:space="preserve">
7校時　災害公衆衛生看護学
</t>
    </r>
    <r>
      <rPr>
        <sz val="10"/>
        <color rgb="FF00CC00"/>
        <rFont val="Meiryo UI"/>
        <family val="3"/>
        <charset val="128"/>
      </rPr>
      <t>7校時　災害医学特論</t>
    </r>
    <rPh sb="17" eb="19">
      <t>ｻｲｶﾞｲ</t>
    </rPh>
    <rPh sb="19" eb="23">
      <t>ｺｳｼｭｳｴｲｾｲ</t>
    </rPh>
    <rPh sb="23" eb="26">
      <t>ｶﾝｺﾞｶﾞｸ</t>
    </rPh>
    <rPh sb="28" eb="30">
      <t>ｺｳｼﾞ</t>
    </rPh>
    <rPh sb="31" eb="33">
      <t>ｻｲｶﾞｲ</t>
    </rPh>
    <rPh sb="33" eb="35">
      <t>ｲｶﾞｸ</t>
    </rPh>
    <rPh sb="35" eb="37">
      <t>ﾄｸﾛﾝ</t>
    </rPh>
    <phoneticPr fontId="2" type="noConversion"/>
  </si>
  <si>
    <r>
      <rPr>
        <sz val="10"/>
        <color rgb="FF00CC00"/>
        <rFont val="Meiryo UI"/>
        <family val="3"/>
        <charset val="128"/>
      </rPr>
      <t>3～7校時　災害看護活動論Ⅱ</t>
    </r>
    <r>
      <rPr>
        <sz val="10"/>
        <color rgb="FF0000FF"/>
        <rFont val="Meiryo UI"/>
        <family val="3"/>
        <charset val="128"/>
      </rPr>
      <t xml:space="preserve">
6校時　社会医学特論
</t>
    </r>
    <r>
      <rPr>
        <sz val="10"/>
        <color rgb="FF00CC00"/>
        <rFont val="Meiryo UI"/>
        <family val="3"/>
        <charset val="128"/>
      </rPr>
      <t>6校時　看護情報学</t>
    </r>
    <r>
      <rPr>
        <sz val="10"/>
        <color rgb="FF0000FF"/>
        <rFont val="Meiryo UI"/>
        <family val="3"/>
        <charset val="128"/>
      </rPr>
      <t xml:space="preserve">
</t>
    </r>
    <r>
      <rPr>
        <sz val="10"/>
        <color rgb="FF00CC00"/>
        <rFont val="Meiryo UI"/>
        <family val="3"/>
        <charset val="128"/>
      </rPr>
      <t>7校時　疫学</t>
    </r>
    <rPh sb="16" eb="18">
      <t>ｺｳｼﾞ</t>
    </rPh>
    <rPh sb="19" eb="23">
      <t>ｼｬｶｲｲｶﾞｸ</t>
    </rPh>
    <rPh sb="23" eb="25">
      <t>ﾄｸﾛﾝ</t>
    </rPh>
    <rPh sb="37" eb="38">
      <t>ｺｳ</t>
    </rPh>
    <rPh sb="38" eb="39">
      <t>ﾄｷ</t>
    </rPh>
    <rPh sb="40" eb="42">
      <t>ｴｷｶﾞｸ</t>
    </rPh>
    <phoneticPr fontId="2" type="noConversion"/>
  </si>
  <si>
    <t>1～3校時　災害看護活動論Ⅱ</t>
    <phoneticPr fontId="2" type="noConversion"/>
  </si>
  <si>
    <r>
      <t xml:space="preserve">6校時　国際被ばくﾍﾙｽﾌﾟﾛﾓｰｼｮﾝ
6校時　コンサルテーション特論
</t>
    </r>
    <r>
      <rPr>
        <sz val="10"/>
        <color rgb="FF00CC00"/>
        <rFont val="Meiryo UI"/>
        <family val="3"/>
        <charset val="128"/>
      </rPr>
      <t>6・7校時　シミュレーション医療教育学</t>
    </r>
    <rPh sb="1" eb="3">
      <t>ｺｳｼﾞ</t>
    </rPh>
    <rPh sb="4" eb="6">
      <t>ｺｸｻｲ</t>
    </rPh>
    <rPh sb="6" eb="7">
      <t>ﾋ</t>
    </rPh>
    <rPh sb="22" eb="24">
      <t>ｺｳﾄｷ</t>
    </rPh>
    <rPh sb="34" eb="36">
      <t>ﾄｸﾛﾝ</t>
    </rPh>
    <phoneticPr fontId="2" type="noConversion"/>
  </si>
  <si>
    <t>6・7校時　被ばく影響学</t>
    <rPh sb="3" eb="5">
      <t>ｺｳｼﾞ</t>
    </rPh>
    <rPh sb="6" eb="7">
      <t>ﾋ</t>
    </rPh>
    <rPh sb="9" eb="12">
      <t>ｴｲｷｮｳｶﾞｸ</t>
    </rPh>
    <phoneticPr fontId="2" type="noConversion"/>
  </si>
  <si>
    <r>
      <t xml:space="preserve">6・7校時　国際被ばくﾍﾙｽﾌﾟﾛﾓｰｼｮﾝ
</t>
    </r>
    <r>
      <rPr>
        <sz val="10"/>
        <color rgb="FF00CC00"/>
        <rFont val="Meiryo UI"/>
        <family val="3"/>
        <charset val="128"/>
      </rPr>
      <t>6校時　地域医療学</t>
    </r>
    <rPh sb="3" eb="5">
      <t>ｺｳｼﾞ</t>
    </rPh>
    <rPh sb="6" eb="8">
      <t>ｺｸｻｲ</t>
    </rPh>
    <rPh sb="8" eb="9">
      <t>ﾋ</t>
    </rPh>
    <phoneticPr fontId="2" type="noConversion"/>
  </si>
  <si>
    <t>6校時　シミュレーション医療教育学</t>
    <phoneticPr fontId="2" type="noConversion"/>
  </si>
  <si>
    <r>
      <t xml:space="preserve">6・7校時　メンタルヘルス概論
</t>
    </r>
    <r>
      <rPr>
        <sz val="10"/>
        <color rgb="FF00CC00"/>
        <rFont val="Meiryo UI"/>
        <family val="3"/>
        <charset val="128"/>
      </rPr>
      <t>6校時　災害地域ﾍﾙｽﾌﾟﾛﾓｰｼｮﾝ学</t>
    </r>
    <rPh sb="3" eb="5">
      <t>ｺｳｼﾞ</t>
    </rPh>
    <rPh sb="13" eb="15">
      <t>ｶﾞｲﾛﾝ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</si>
</sst>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"/>
  </numFmts>
  <fonts count="32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sz val="11"/>
      <name val="Meiryo UI"/>
      <family val="3"/>
      <charset val="128"/>
    </font>
    <font>
      <b/>
      <sz val="28"/>
      <color theme="0"/>
      <name val="Meiryo UI"/>
      <family val="3"/>
      <charset val="128"/>
    </font>
    <font>
      <sz val="36"/>
      <color theme="4" tint="-0.24994659260841701"/>
      <name val="Meiryo UI"/>
      <family val="3"/>
      <charset val="128"/>
    </font>
    <font>
      <sz val="1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rgb="FF0000FF"/>
      <name val="Meiryo UI"/>
      <family val="3"/>
      <charset val="128"/>
    </font>
    <font>
      <sz val="10"/>
      <color rgb="FF0000FF"/>
      <name val="Meiryo UI"/>
      <family val="3"/>
      <charset val="128"/>
    </font>
    <font>
      <sz val="11"/>
      <color rgb="FF00CC00"/>
      <name val="Meiryo UI"/>
      <family val="3"/>
      <charset val="128"/>
    </font>
    <font>
      <sz val="10"/>
      <color rgb="FF00CC00"/>
      <name val="Meiryo UI"/>
      <family val="3"/>
      <charset val="128"/>
    </font>
    <font>
      <sz val="9"/>
      <color rgb="FF0000FF"/>
      <name val="Meiryo UI"/>
      <family val="3"/>
      <charset val="128"/>
    </font>
    <font>
      <sz val="11"/>
      <color rgb="FF0000FF"/>
      <name val="Meiryo UI"/>
      <family val="3"/>
      <charset val="128"/>
    </font>
    <font>
      <sz val="10"/>
      <name val="Trebuchet MS"/>
      <family val="2"/>
      <scheme val="minor"/>
    </font>
    <font>
      <sz val="8"/>
      <color rgb="FF00CC00"/>
      <name val="Meiryo UI"/>
      <family val="3"/>
      <charset val="128"/>
    </font>
    <font>
      <sz val="9"/>
      <color rgb="FF00CC00"/>
      <name val="Meiryo UI"/>
      <family val="3"/>
      <charset val="128"/>
    </font>
    <font>
      <sz val="10"/>
      <color rgb="FFFF0000"/>
      <name val="Meiryo UI"/>
      <family val="3"/>
      <charset val="128"/>
    </font>
    <font>
      <strike/>
      <sz val="10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 diagonalUp="1">
      <left style="thin">
        <color theme="0" tint="-0.14996795556505021"/>
      </left>
      <right/>
      <top/>
      <bottom style="thin">
        <color theme="0" tint="-0.14993743705557422"/>
      </bottom>
      <diagonal style="thin">
        <color theme="0" tint="-0.14993743705557422"/>
      </diagonal>
    </border>
    <border diagonalUp="1"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 style="thin">
        <color theme="0" tint="-0.14993743705557422"/>
      </diagonal>
    </border>
    <border diagonalUp="1">
      <left/>
      <right style="thin">
        <color theme="0" tint="-0.14996795556505021"/>
      </right>
      <top/>
      <bottom style="thin">
        <color theme="0" tint="-0.14993743705557422"/>
      </bottom>
      <diagonal style="thin">
        <color theme="0" tint="-0.14993743705557422"/>
      </diagonal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 diagonalUp="1">
      <left style="thin">
        <color theme="0" tint="-0.14996795556505021"/>
      </left>
      <right style="thin">
        <color theme="0" tint="-0.14996795556505021"/>
      </right>
      <top/>
      <bottom/>
      <diagonal style="thin">
        <color theme="0" tint="-0.14993743705557422"/>
      </diagonal>
    </border>
    <border diagonalUp="1">
      <left/>
      <right style="thin">
        <color theme="0" tint="-0.14993743705557422"/>
      </right>
      <top/>
      <bottom/>
      <diagonal style="thin">
        <color theme="0" tint="-0.14993743705557422"/>
      </diagonal>
    </border>
    <border diagonalUp="1">
      <left/>
      <right style="thin">
        <color theme="0" tint="-0.14996795556505021"/>
      </right>
      <top/>
      <bottom style="thin">
        <color theme="0" tint="-0.14993743705557422"/>
      </bottom>
      <diagonal style="thin">
        <color theme="0" tint="-0.14990691854609822"/>
      </diagonal>
    </border>
    <border diagonalUp="1"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 style="thin">
        <color theme="0" tint="-0.14990691854609822"/>
      </diagonal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 diagonalUp="1"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 style="thin">
        <color theme="0" tint="-0.14993743705557422"/>
      </diagonal>
    </border>
    <border diagonalUp="1">
      <left/>
      <right style="thin">
        <color theme="0" tint="-0.14996795556505021"/>
      </right>
      <top/>
      <bottom style="thin">
        <color theme="0" tint="-0.14996795556505021"/>
      </bottom>
      <diagonal style="thin">
        <color theme="0" tint="-0.14993743705557422"/>
      </diagonal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 diagonalUp="1"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 style="thin">
        <color theme="0" tint="-0.14990691854609822"/>
      </diagonal>
    </border>
    <border diagonalUp="1">
      <left/>
      <right style="thin">
        <color theme="0" tint="-0.14996795556505021"/>
      </right>
      <top/>
      <bottom style="thin">
        <color theme="0" tint="-0.14996795556505021"/>
      </bottom>
      <diagonal style="thin">
        <color theme="0" tint="-0.14990691854609822"/>
      </diagonal>
    </border>
    <border diagonalUp="1">
      <left style="thin">
        <color theme="0" tint="-0.14996795556505021"/>
      </left>
      <right/>
      <top/>
      <bottom style="thin">
        <color theme="0" tint="-0.14996795556505021"/>
      </bottom>
      <diagonal style="thin">
        <color theme="0" tint="-0.14990691854609822"/>
      </diagonal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 diagonalUp="1">
      <left/>
      <right style="thin">
        <color theme="0" tint="-0.14996795556505021"/>
      </right>
      <top/>
      <bottom/>
      <diagonal style="thin">
        <color theme="0" tint="-0.14993743705557422"/>
      </diagonal>
    </border>
    <border diagonalUp="1">
      <left/>
      <right/>
      <top/>
      <bottom style="thin">
        <color theme="0" tint="-0.14996795556505021"/>
      </bottom>
      <diagonal style="thin">
        <color theme="0" tint="-0.14993743705557422"/>
      </diagonal>
    </border>
  </borders>
  <cellStyleXfs count="13">
    <xf numFmtId="0" fontId="0" fillId="0" borderId="0" applyFill="0" applyBorder="0" applyProtection="0"/>
    <xf numFmtId="0" fontId="12" fillId="3" borderId="0" applyNumberFormat="0" applyBorder="0" applyAlignment="0" applyProtection="0"/>
    <xf numFmtId="0" fontId="6" fillId="0" borderId="0" applyNumberFormat="0" applyFill="0" applyProtection="0">
      <alignment horizontal="left" indent="3"/>
    </xf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176" fontId="8" fillId="0" borderId="9" applyFill="0" applyProtection="0">
      <alignment horizontal="left" vertical="center" wrapText="1" indent="1"/>
    </xf>
    <xf numFmtId="176" fontId="11" fillId="0" borderId="6" applyFill="0" applyProtection="0">
      <alignment horizontal="left" vertical="top" wrapText="1" indent="1"/>
    </xf>
    <xf numFmtId="176" fontId="1" fillId="0" borderId="0" applyNumberFormat="0" applyFill="0" applyProtection="0">
      <alignment horizontal="left" vertical="top" wrapText="1" indent="1"/>
    </xf>
    <xf numFmtId="176" fontId="10" fillId="0" borderId="8" applyNumberFormat="0" applyFill="0" applyProtection="0">
      <alignment horizontal="left" vertical="center" wrapText="1" indent="1"/>
    </xf>
    <xf numFmtId="0" fontId="5" fillId="6" borderId="0" applyNumberFormat="0" applyBorder="0" applyProtection="0">
      <alignment horizontal="center"/>
    </xf>
    <xf numFmtId="0" fontId="9" fillId="7" borderId="3" applyNumberFormat="0" applyProtection="0">
      <alignment horizontal="left" vertical="center" indent="1"/>
    </xf>
    <xf numFmtId="0" fontId="9" fillId="6" borderId="3" applyNumberFormat="0" applyProtection="0">
      <alignment horizontal="left" indent="1"/>
    </xf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3" fillId="2" borderId="0" xfId="0" applyFont="1" applyFill="1"/>
    <xf numFmtId="0" fontId="14" fillId="6" borderId="0" xfId="9" applyFont="1">
      <alignment horizontal="center"/>
    </xf>
    <xf numFmtId="0" fontId="15" fillId="0" borderId="0" xfId="2" applyFont="1">
      <alignment horizontal="left" indent="3"/>
    </xf>
    <xf numFmtId="0" fontId="13" fillId="0" borderId="0" xfId="0" applyFont="1"/>
    <xf numFmtId="0" fontId="16" fillId="0" borderId="0" xfId="0" applyFont="1"/>
    <xf numFmtId="0" fontId="17" fillId="7" borderId="3" xfId="10" applyFont="1">
      <alignment horizontal="left" vertical="center" indent="1"/>
    </xf>
    <xf numFmtId="0" fontId="17" fillId="6" borderId="3" xfId="11" applyFont="1" applyAlignment="1">
      <alignment horizontal="left" vertical="center" indent="1"/>
    </xf>
    <xf numFmtId="176" fontId="18" fillId="0" borderId="9" xfId="5" applyFont="1" applyFill="1">
      <alignment horizontal="left" vertical="center" wrapText="1" indent="1"/>
    </xf>
    <xf numFmtId="176" fontId="18" fillId="0" borderId="4" xfId="5" applyFont="1" applyFill="1" applyBorder="1">
      <alignment horizontal="left" vertical="center" wrapText="1" indent="1"/>
    </xf>
    <xf numFmtId="0" fontId="19" fillId="0" borderId="6" xfId="6" applyNumberFormat="1" applyFont="1" applyFill="1">
      <alignment horizontal="left" vertical="top" wrapText="1" indent="1"/>
    </xf>
    <xf numFmtId="0" fontId="19" fillId="0" borderId="5" xfId="6" applyNumberFormat="1" applyFont="1" applyFill="1" applyBorder="1">
      <alignment horizontal="left" vertical="top" wrapText="1" indent="1"/>
    </xf>
    <xf numFmtId="0" fontId="13" fillId="2" borderId="0" xfId="0" applyFont="1" applyFill="1" applyBorder="1"/>
    <xf numFmtId="0" fontId="19" fillId="0" borderId="7" xfId="6" applyNumberFormat="1" applyFont="1" applyFill="1" applyBorder="1">
      <alignment horizontal="left" vertical="top" wrapText="1" indent="1"/>
    </xf>
    <xf numFmtId="0" fontId="9" fillId="6" borderId="3" xfId="11">
      <alignment horizontal="left" indent="1"/>
    </xf>
    <xf numFmtId="0" fontId="19" fillId="0" borderId="0" xfId="7" applyNumberFormat="1" applyFont="1">
      <alignment horizontal="left" vertical="top" wrapText="1" indent="1"/>
    </xf>
    <xf numFmtId="0" fontId="13" fillId="2" borderId="0" xfId="0" applyFont="1" applyFill="1" applyAlignment="1">
      <alignment wrapText="1"/>
    </xf>
    <xf numFmtId="0" fontId="0" fillId="0" borderId="0" xfId="0" applyAlignment="1">
      <alignment horizontal="left" vertical="top" wrapText="1" indent="1"/>
    </xf>
    <xf numFmtId="0" fontId="20" fillId="0" borderId="6" xfId="6" applyNumberFormat="1" applyFont="1" applyFill="1">
      <alignment horizontal="left" vertical="top" wrapText="1" indent="1"/>
    </xf>
    <xf numFmtId="0" fontId="21" fillId="0" borderId="6" xfId="6" applyNumberFormat="1" applyFont="1" applyFill="1">
      <alignment horizontal="left" vertical="top" wrapText="1" indent="1"/>
    </xf>
    <xf numFmtId="0" fontId="22" fillId="0" borderId="6" xfId="6" applyNumberFormat="1" applyFont="1" applyFill="1">
      <alignment horizontal="left" vertical="top" wrapText="1" indent="1"/>
    </xf>
    <xf numFmtId="0" fontId="24" fillId="0" borderId="6" xfId="6" applyNumberFormat="1" applyFont="1" applyFill="1">
      <alignment horizontal="left" vertical="top" wrapText="1" indent="1"/>
    </xf>
    <xf numFmtId="0" fontId="25" fillId="0" borderId="6" xfId="6" applyNumberFormat="1" applyFont="1" applyFill="1">
      <alignment horizontal="left" vertical="top" wrapText="1" indent="1"/>
    </xf>
    <xf numFmtId="0" fontId="22" fillId="0" borderId="5" xfId="6" applyNumberFormat="1" applyFont="1" applyFill="1" applyBorder="1">
      <alignment horizontal="left" vertical="top" wrapText="1" indent="1"/>
    </xf>
    <xf numFmtId="0" fontId="19" fillId="8" borderId="6" xfId="6" applyNumberFormat="1" applyFont="1" applyFill="1">
      <alignment horizontal="left" vertical="top" wrapText="1" indent="1"/>
    </xf>
    <xf numFmtId="0" fontId="19" fillId="8" borderId="5" xfId="6" applyNumberFormat="1" applyFont="1" applyFill="1" applyBorder="1">
      <alignment horizontal="left" vertical="top" wrapText="1" indent="1"/>
    </xf>
    <xf numFmtId="0" fontId="13" fillId="0" borderId="0" xfId="0" applyFont="1" applyFill="1"/>
    <xf numFmtId="0" fontId="28" fillId="0" borderId="6" xfId="6" applyNumberFormat="1" applyFont="1" applyFill="1">
      <alignment horizontal="left" vertical="top" wrapText="1" indent="1"/>
    </xf>
    <xf numFmtId="0" fontId="29" fillId="0" borderId="6" xfId="6" applyNumberFormat="1" applyFont="1" applyFill="1">
      <alignment horizontal="left" vertical="top" wrapText="1" indent="1"/>
    </xf>
    <xf numFmtId="0" fontId="19" fillId="0" borderId="10" xfId="6" applyNumberFormat="1" applyFont="1" applyFill="1" applyBorder="1">
      <alignment horizontal="left" vertical="top" wrapText="1" indent="1"/>
    </xf>
    <xf numFmtId="0" fontId="19" fillId="0" borderId="12" xfId="6" applyNumberFormat="1" applyFont="1" applyFill="1" applyBorder="1">
      <alignment horizontal="left" vertical="top" wrapText="1" indent="1"/>
    </xf>
    <xf numFmtId="0" fontId="19" fillId="0" borderId="11" xfId="6" applyNumberFormat="1" applyFont="1" applyFill="1" applyBorder="1">
      <alignment horizontal="left" vertical="top" wrapText="1" indent="1"/>
    </xf>
    <xf numFmtId="0" fontId="22" fillId="0" borderId="13" xfId="6" applyNumberFormat="1" applyFont="1" applyFill="1" applyBorder="1">
      <alignment horizontal="left" vertical="top" wrapText="1" indent="1"/>
    </xf>
    <xf numFmtId="0" fontId="13" fillId="8" borderId="6" xfId="6" applyNumberFormat="1" applyFont="1" applyFill="1">
      <alignment horizontal="left" vertical="top" wrapText="1" indent="1"/>
    </xf>
    <xf numFmtId="0" fontId="19" fillId="0" borderId="14" xfId="6" applyNumberFormat="1" applyFont="1" applyFill="1" applyBorder="1">
      <alignment horizontal="left" vertical="top" wrapText="1" indent="1"/>
    </xf>
    <xf numFmtId="0" fontId="24" fillId="0" borderId="12" xfId="6" applyNumberFormat="1" applyFont="1" applyFill="1" applyBorder="1">
      <alignment horizontal="left" vertical="top" wrapText="1" indent="1"/>
    </xf>
    <xf numFmtId="0" fontId="19" fillId="0" borderId="15" xfId="6" applyNumberFormat="1" applyFont="1" applyFill="1" applyBorder="1">
      <alignment horizontal="left" vertical="top" wrapText="1" indent="1"/>
    </xf>
    <xf numFmtId="0" fontId="22" fillId="0" borderId="16" xfId="6" applyNumberFormat="1" applyFont="1" applyFill="1" applyBorder="1">
      <alignment horizontal="left" vertical="top" wrapText="1" indent="1"/>
    </xf>
    <xf numFmtId="0" fontId="24" fillId="0" borderId="17" xfId="6" applyNumberFormat="1" applyFont="1" applyFill="1" applyBorder="1">
      <alignment horizontal="left" vertical="top" wrapText="1" indent="1"/>
    </xf>
    <xf numFmtId="0" fontId="31" fillId="0" borderId="6" xfId="6" applyNumberFormat="1" applyFont="1" applyFill="1">
      <alignment horizontal="left" vertical="top" wrapText="1" indent="1"/>
    </xf>
    <xf numFmtId="0" fontId="19" fillId="0" borderId="18" xfId="6" applyNumberFormat="1" applyFont="1" applyFill="1" applyBorder="1">
      <alignment horizontal="left" vertical="top" wrapText="1" indent="1"/>
    </xf>
    <xf numFmtId="0" fontId="25" fillId="0" borderId="19" xfId="6" applyNumberFormat="1" applyFont="1" applyFill="1" applyBorder="1">
      <alignment horizontal="left" vertical="top" wrapText="1" indent="1"/>
    </xf>
    <xf numFmtId="0" fontId="24" fillId="0" borderId="18" xfId="6" applyNumberFormat="1" applyFont="1" applyFill="1" applyBorder="1">
      <alignment horizontal="left" vertical="top" wrapText="1" indent="1"/>
    </xf>
    <xf numFmtId="0" fontId="19" fillId="0" borderId="20" xfId="6" applyNumberFormat="1" applyFont="1" applyFill="1" applyBorder="1">
      <alignment horizontal="left" vertical="top" wrapText="1" indent="1"/>
    </xf>
    <xf numFmtId="0" fontId="24" fillId="0" borderId="21" xfId="6" applyNumberFormat="1" applyFont="1" applyFill="1" applyBorder="1">
      <alignment horizontal="left" vertical="top" wrapText="1" indent="1"/>
    </xf>
    <xf numFmtId="0" fontId="22" fillId="0" borderId="11" xfId="6" applyNumberFormat="1" applyFont="1" applyFill="1" applyBorder="1">
      <alignment horizontal="left" vertical="top" wrapText="1" indent="1"/>
    </xf>
    <xf numFmtId="0" fontId="22" fillId="0" borderId="12" xfId="6" applyNumberFormat="1" applyFont="1" applyFill="1" applyBorder="1">
      <alignment horizontal="left" vertical="top" wrapText="1" indent="1"/>
    </xf>
    <xf numFmtId="0" fontId="25" fillId="0" borderId="12" xfId="6" applyNumberFormat="1" applyFont="1" applyFill="1" applyBorder="1">
      <alignment horizontal="left" vertical="top" wrapText="1" indent="1"/>
    </xf>
    <xf numFmtId="0" fontId="24" fillId="0" borderId="19" xfId="6" applyNumberFormat="1" applyFont="1" applyFill="1" applyBorder="1">
      <alignment horizontal="left" vertical="top" wrapText="1" indent="1"/>
    </xf>
    <xf numFmtId="0" fontId="22" fillId="0" borderId="19" xfId="6" applyNumberFormat="1" applyFont="1" applyFill="1" applyBorder="1">
      <alignment horizontal="left" vertical="top" wrapText="1" indent="1"/>
    </xf>
    <xf numFmtId="0" fontId="19" fillId="0" borderId="22" xfId="6" applyNumberFormat="1" applyFont="1" applyFill="1" applyBorder="1">
      <alignment horizontal="left" vertical="top" wrapText="1" indent="1"/>
    </xf>
    <xf numFmtId="0" fontId="19" fillId="0" borderId="23" xfId="6" applyNumberFormat="1" applyFont="1" applyFill="1" applyBorder="1">
      <alignment horizontal="left" vertical="top" wrapText="1" indent="1"/>
    </xf>
    <xf numFmtId="0" fontId="13" fillId="0" borderId="6" xfId="6" applyNumberFormat="1" applyFont="1" applyFill="1">
      <alignment horizontal="left" vertical="top" wrapText="1" indent="1"/>
    </xf>
    <xf numFmtId="0" fontId="19" fillId="0" borderId="24" xfId="6" applyNumberFormat="1" applyFont="1" applyFill="1" applyBorder="1">
      <alignment horizontal="left" vertical="top" wrapText="1" indent="1"/>
    </xf>
    <xf numFmtId="0" fontId="19" fillId="0" borderId="25" xfId="6" applyNumberFormat="1" applyFont="1" applyFill="1" applyBorder="1">
      <alignment horizontal="left" vertical="top" wrapText="1" indent="1"/>
    </xf>
    <xf numFmtId="0" fontId="19" fillId="0" borderId="26" xfId="6" applyNumberFormat="1" applyFont="1" applyFill="1" applyBorder="1">
      <alignment horizontal="left" vertical="top" wrapText="1" indent="1"/>
    </xf>
    <xf numFmtId="0" fontId="19" fillId="0" borderId="27" xfId="6" applyNumberFormat="1" applyFont="1" applyFill="1" applyBorder="1">
      <alignment horizontal="left" vertical="top" wrapText="1" indent="1"/>
    </xf>
    <xf numFmtId="0" fontId="19" fillId="0" borderId="28" xfId="6" applyNumberFormat="1" applyFont="1" applyFill="1" applyBorder="1">
      <alignment horizontal="left" vertical="top" wrapText="1" indent="1"/>
    </xf>
    <xf numFmtId="0" fontId="19" fillId="0" borderId="29" xfId="6" applyNumberFormat="1" applyFont="1" applyFill="1" applyBorder="1">
      <alignment horizontal="left" vertical="top" wrapText="1" indent="1"/>
    </xf>
    <xf numFmtId="0" fontId="19" fillId="0" borderId="30" xfId="6" applyNumberFormat="1" applyFont="1" applyFill="1" applyBorder="1">
      <alignment horizontal="left" vertical="top" wrapText="1" indent="1"/>
    </xf>
    <xf numFmtId="0" fontId="19" fillId="8" borderId="31" xfId="6" applyNumberFormat="1" applyFont="1" applyFill="1" applyBorder="1">
      <alignment horizontal="left" vertical="top" wrapText="1" indent="1"/>
    </xf>
    <xf numFmtId="0" fontId="19" fillId="0" borderId="31" xfId="6" applyNumberFormat="1" applyFont="1" applyFill="1" applyBorder="1">
      <alignment horizontal="left" vertical="top" wrapText="1" indent="1"/>
    </xf>
    <xf numFmtId="0" fontId="13" fillId="0" borderId="32" xfId="0" applyFont="1" applyBorder="1"/>
    <xf numFmtId="0" fontId="24" fillId="0" borderId="13" xfId="6" applyNumberFormat="1" applyFont="1" applyFill="1" applyBorder="1">
      <alignment horizontal="left" vertical="top" wrapText="1" indent="1"/>
    </xf>
    <xf numFmtId="176" fontId="13" fillId="0" borderId="8" xfId="8" applyFont="1">
      <alignment horizontal="left" vertical="center" wrapText="1" indent="1"/>
    </xf>
    <xf numFmtId="0" fontId="19" fillId="0" borderId="0" xfId="7" applyNumberFormat="1" applyFo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19" fillId="0" borderId="5" xfId="7" applyNumberFormat="1" applyFont="1" applyBorder="1">
      <alignment horizontal="left" vertical="top" wrapText="1" indent="1"/>
    </xf>
    <xf numFmtId="0" fontId="20" fillId="0" borderId="5" xfId="7" applyNumberFormat="1" applyFont="1" applyBorder="1">
      <alignment horizontal="left" vertical="top" wrapText="1" indent="1"/>
    </xf>
    <xf numFmtId="0" fontId="27" fillId="0" borderId="0" xfId="0" applyFont="1" applyAlignment="1">
      <alignment horizontal="left" vertical="top" wrapText="1" indent="1"/>
    </xf>
    <xf numFmtId="0" fontId="13" fillId="0" borderId="8" xfId="8" applyNumberFormat="1" applyFont="1">
      <alignment horizontal="left" vertical="center" wrapText="1" indent="1"/>
    </xf>
    <xf numFmtId="0" fontId="13" fillId="0" borderId="0" xfId="7" applyNumberFormat="1" applyFont="1">
      <alignment horizontal="left" vertical="top" wrapText="1" indent="1"/>
    </xf>
  </cellXfs>
  <cellStyles count="13">
    <cellStyle name="1 日の詳細" xfId="6" xr:uid="{00000000-0005-0000-0000-000000000000}"/>
    <cellStyle name="40% - アクセント 1" xfId="1" builtinId="31" customBuiltin="1"/>
    <cellStyle name="アクセント 1" xfId="3" builtinId="29" customBuiltin="1"/>
    <cellStyle name="アクセント 5" xfId="4" builtinId="45" customBuiltin="1"/>
    <cellStyle name="タイトル" xfId="9" builtinId="15" customBuiltin="1"/>
    <cellStyle name="メモ" xfId="7" xr:uid="{00000000-0005-0000-0000-000005000000}"/>
    <cellStyle name="メモ見出し" xfId="8" xr:uid="{00000000-0005-0000-0000-000006000000}"/>
    <cellStyle name="見出し 1" xfId="2" builtinId="16" customBuiltin="1"/>
    <cellStyle name="見出し 2" xfId="10" builtinId="17" customBuiltin="1"/>
    <cellStyle name="見出し 3" xfId="11" builtinId="18" customBuiltin="1"/>
    <cellStyle name="見出し 4" xfId="12" builtinId="19" customBuiltin="1"/>
    <cellStyle name="日" xfId="5" xr:uid="{00000000-0005-0000-0000-00000B000000}"/>
    <cellStyle name="標準" xfId="0" builtinId="0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  <mruColors>
      <color rgb="FF00CC00"/>
      <color rgb="FF0000F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88</xdr:row>
      <xdr:rowOff>38100</xdr:rowOff>
    </xdr:from>
    <xdr:to>
      <xdr:col>7</xdr:col>
      <xdr:colOff>1406978</xdr:colOff>
      <xdr:row>89</xdr:row>
      <xdr:rowOff>611369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4025" y="43129200"/>
          <a:ext cx="3150053" cy="138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257175</xdr:colOff>
      <xdr:row>103</xdr:row>
      <xdr:rowOff>152400</xdr:rowOff>
    </xdr:from>
    <xdr:to>
      <xdr:col>8</xdr:col>
      <xdr:colOff>54428</xdr:colOff>
      <xdr:row>104</xdr:row>
      <xdr:rowOff>725669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49806225"/>
          <a:ext cx="3152775" cy="138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200025</xdr:colOff>
      <xdr:row>118</xdr:row>
      <xdr:rowOff>104775</xdr:rowOff>
    </xdr:from>
    <xdr:to>
      <xdr:col>8</xdr:col>
      <xdr:colOff>4082</xdr:colOff>
      <xdr:row>119</xdr:row>
      <xdr:rowOff>678044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7083325"/>
          <a:ext cx="3152775" cy="138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238125</xdr:colOff>
      <xdr:row>133</xdr:row>
      <xdr:rowOff>47625</xdr:rowOff>
    </xdr:from>
    <xdr:to>
      <xdr:col>8</xdr:col>
      <xdr:colOff>35378</xdr:colOff>
      <xdr:row>134</xdr:row>
      <xdr:rowOff>620893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64350900"/>
          <a:ext cx="3152775" cy="138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228600</xdr:colOff>
      <xdr:row>148</xdr:row>
      <xdr:rowOff>190500</xdr:rowOff>
    </xdr:from>
    <xdr:to>
      <xdr:col>8</xdr:col>
      <xdr:colOff>25853</xdr:colOff>
      <xdr:row>149</xdr:row>
      <xdr:rowOff>763768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71818500"/>
          <a:ext cx="3152775" cy="138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200025</xdr:colOff>
      <xdr:row>163</xdr:row>
      <xdr:rowOff>76200</xdr:rowOff>
    </xdr:from>
    <xdr:to>
      <xdr:col>8</xdr:col>
      <xdr:colOff>4082</xdr:colOff>
      <xdr:row>164</xdr:row>
      <xdr:rowOff>649471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79028925"/>
          <a:ext cx="3152775" cy="138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171450</xdr:colOff>
      <xdr:row>178</xdr:row>
      <xdr:rowOff>123825</xdr:rowOff>
    </xdr:from>
    <xdr:to>
      <xdr:col>7</xdr:col>
      <xdr:colOff>1547132</xdr:colOff>
      <xdr:row>179</xdr:row>
      <xdr:rowOff>697097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86401275"/>
          <a:ext cx="3152775" cy="138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I180"/>
  <sheetViews>
    <sheetView showGridLines="0" tabSelected="1" view="pageBreakPreview" topLeftCell="A160" zoomScaleNormal="100" zoomScaleSheetLayoutView="100" workbookViewId="0">
      <selection activeCell="K78" sqref="K78"/>
    </sheetView>
  </sheetViews>
  <sheetFormatPr defaultColWidth="8.75" defaultRowHeight="15.75" x14ac:dyDescent="0.25"/>
  <cols>
    <col min="1" max="1" width="2" style="4" customWidth="1"/>
    <col min="2" max="2" width="26.125" style="4" customWidth="1"/>
    <col min="3" max="3" width="21.875" style="4" customWidth="1"/>
    <col min="4" max="4" width="26.375" style="4" customWidth="1"/>
    <col min="5" max="5" width="23.75" style="4" customWidth="1"/>
    <col min="6" max="6" width="22" style="4" bestFit="1" customWidth="1"/>
    <col min="7" max="7" width="23.375" style="4" customWidth="1"/>
    <col min="8" max="8" width="20.625" style="4" customWidth="1"/>
    <col min="9" max="9" width="2.5" style="4" customWidth="1"/>
    <col min="10" max="13" width="8.75" style="4"/>
    <col min="14" max="14" width="6.75" style="4" customWidth="1"/>
    <col min="15" max="16384" width="8.75" style="4"/>
  </cols>
  <sheetData>
    <row r="1" spans="1:8" ht="54" hidden="1" customHeight="1" x14ac:dyDescent="0.7">
      <c r="A1" s="1"/>
      <c r="B1" s="2">
        <f>2026</f>
        <v>2026</v>
      </c>
      <c r="C1" s="3" t="s">
        <v>2</v>
      </c>
      <c r="D1" s="1"/>
      <c r="E1" s="1"/>
      <c r="F1" s="1"/>
      <c r="G1" s="16"/>
      <c r="H1" s="1"/>
    </row>
    <row r="2" spans="1:8" ht="14.25" hidden="1" customHeight="1" x14ac:dyDescent="0.25">
      <c r="A2" s="5"/>
      <c r="B2" s="6" t="s">
        <v>1</v>
      </c>
      <c r="C2" s="14" t="str">
        <f t="shared" ref="C2:H2" si="0">UPPER(TEXT(C3,"aaaa"))</f>
        <v>火曜日</v>
      </c>
      <c r="D2" s="6" t="str">
        <f t="shared" si="0"/>
        <v>水曜日</v>
      </c>
      <c r="E2" s="7" t="str">
        <f t="shared" si="0"/>
        <v>木曜日</v>
      </c>
      <c r="F2" s="6" t="str">
        <f t="shared" si="0"/>
        <v>金曜日</v>
      </c>
      <c r="G2" s="7" t="str">
        <f t="shared" si="0"/>
        <v>土曜日</v>
      </c>
      <c r="H2" s="6" t="str">
        <f t="shared" si="0"/>
        <v>日曜日</v>
      </c>
    </row>
    <row r="3" spans="1:8" ht="16.5" hidden="1" customHeight="1" x14ac:dyDescent="0.25">
      <c r="B3" s="8">
        <f t="array" ref="B3:H3">日+1+DATE(Calendar1Year,Calendar1MonthOption,1)-WEEKDAY(DATE(Calendar1Year,Calendar1MonthOption,1),WeekdayOption)</f>
        <v>46111</v>
      </c>
      <c r="C3" s="8">
        <v>46112</v>
      </c>
      <c r="D3" s="8">
        <v>46113</v>
      </c>
      <c r="E3" s="8">
        <v>46114</v>
      </c>
      <c r="F3" s="8">
        <v>46115</v>
      </c>
      <c r="G3" s="8">
        <v>46116</v>
      </c>
      <c r="H3" s="9">
        <v>46117</v>
      </c>
    </row>
    <row r="4" spans="1:8" ht="56.25" hidden="1" customHeight="1" x14ac:dyDescent="0.25">
      <c r="B4" s="43"/>
      <c r="C4" s="43"/>
      <c r="D4" s="10"/>
      <c r="E4" s="22"/>
      <c r="F4" s="22"/>
      <c r="G4" s="10"/>
      <c r="H4" s="11"/>
    </row>
    <row r="5" spans="1:8" ht="16.5" hidden="1" customHeight="1" x14ac:dyDescent="0.25">
      <c r="B5" s="8">
        <f t="array" ref="B5:H5">日+8+DATE(Calendar1Year,Calendar1MonthOption,1)-WEEKDAY(DATE(Calendar1Year,Calendar1MonthOption,1),WeekdayOption)</f>
        <v>46118</v>
      </c>
      <c r="C5" s="8">
        <v>46119</v>
      </c>
      <c r="D5" s="8">
        <v>46120</v>
      </c>
      <c r="E5" s="8">
        <v>46121</v>
      </c>
      <c r="F5" s="8">
        <v>46122</v>
      </c>
      <c r="G5" s="8">
        <v>46123</v>
      </c>
      <c r="H5" s="9">
        <v>46124</v>
      </c>
    </row>
    <row r="6" spans="1:8" ht="66" hidden="1" customHeight="1" x14ac:dyDescent="0.25">
      <c r="B6" s="20" t="s">
        <v>20</v>
      </c>
      <c r="C6" s="21"/>
      <c r="D6" s="21"/>
      <c r="E6" s="22" t="s">
        <v>3</v>
      </c>
      <c r="F6" s="22" t="s">
        <v>32</v>
      </c>
      <c r="G6" s="10"/>
      <c r="H6" s="10"/>
    </row>
    <row r="7" spans="1:8" ht="16.5" hidden="1" customHeight="1" x14ac:dyDescent="0.25">
      <c r="B7" s="8">
        <f t="array" ref="B7:H7">日+15+DATE(Calendar1Year,Calendar1MonthOption,1)-WEEKDAY(DATE(Calendar1Year,Calendar1MonthOption,1),WeekdayOption)</f>
        <v>46125</v>
      </c>
      <c r="C7" s="8">
        <v>46126</v>
      </c>
      <c r="D7" s="8">
        <v>46127</v>
      </c>
      <c r="E7" s="8">
        <v>46128</v>
      </c>
      <c r="F7" s="8">
        <v>46129</v>
      </c>
      <c r="G7" s="8">
        <v>46130</v>
      </c>
      <c r="H7" s="9">
        <v>46131</v>
      </c>
    </row>
    <row r="8" spans="1:8" ht="56.25" hidden="1" customHeight="1" x14ac:dyDescent="0.25">
      <c r="B8" s="20" t="s">
        <v>16</v>
      </c>
      <c r="C8" s="20" t="s">
        <v>33</v>
      </c>
      <c r="D8" s="39"/>
      <c r="E8" s="22" t="s">
        <v>3</v>
      </c>
      <c r="F8" s="22" t="s">
        <v>32</v>
      </c>
      <c r="G8" s="21"/>
      <c r="H8" s="11"/>
    </row>
    <row r="9" spans="1:8" ht="16.5" hidden="1" customHeight="1" x14ac:dyDescent="0.25">
      <c r="B9" s="8">
        <f t="array" ref="B9:H9">日+22+DATE(Calendar1Year,Calendar1MonthOption,1)-WEEKDAY(DATE(Calendar1Year,Calendar1MonthOption,1),WeekdayOption)</f>
        <v>46132</v>
      </c>
      <c r="C9" s="8">
        <v>46133</v>
      </c>
      <c r="D9" s="8">
        <v>46134</v>
      </c>
      <c r="E9" s="8">
        <v>46135</v>
      </c>
      <c r="F9" s="8">
        <v>46136</v>
      </c>
      <c r="G9" s="8">
        <v>46137</v>
      </c>
      <c r="H9" s="9">
        <v>46138</v>
      </c>
    </row>
    <row r="10" spans="1:8" ht="56.25" hidden="1" customHeight="1" x14ac:dyDescent="0.25">
      <c r="B10" s="20" t="s">
        <v>16</v>
      </c>
      <c r="C10" s="20" t="s">
        <v>33</v>
      </c>
      <c r="D10" s="39"/>
      <c r="E10" s="22" t="s">
        <v>3</v>
      </c>
      <c r="F10" s="22" t="s">
        <v>32</v>
      </c>
      <c r="G10" s="10"/>
      <c r="H10" s="11"/>
    </row>
    <row r="11" spans="1:8" ht="16.5" hidden="1" customHeight="1" x14ac:dyDescent="0.25">
      <c r="B11" s="8">
        <f t="array" ref="B11:H11">日+29+DATE(Calendar1Year,Calendar1MonthOption,1)-WEEKDAY(DATE(Calendar1Year,Calendar1MonthOption,1),WeekdayOption)</f>
        <v>46139</v>
      </c>
      <c r="C11" s="8">
        <v>46140</v>
      </c>
      <c r="D11" s="8">
        <v>46141</v>
      </c>
      <c r="E11" s="8">
        <v>46142</v>
      </c>
      <c r="F11" s="8">
        <v>46143</v>
      </c>
      <c r="G11" s="8">
        <v>46144</v>
      </c>
      <c r="H11" s="9">
        <v>46145</v>
      </c>
    </row>
    <row r="12" spans="1:8" ht="57" hidden="1" customHeight="1" x14ac:dyDescent="0.25">
      <c r="B12" s="20" t="s">
        <v>16</v>
      </c>
      <c r="C12" s="20" t="s">
        <v>33</v>
      </c>
      <c r="D12" s="24" t="s">
        <v>8</v>
      </c>
      <c r="E12" s="22" t="s">
        <v>3</v>
      </c>
      <c r="F12" s="31"/>
      <c r="G12" s="31"/>
      <c r="H12" s="11"/>
    </row>
    <row r="13" spans="1:8" ht="16.5" hidden="1" customHeight="1" x14ac:dyDescent="0.25">
      <c r="B13" s="8">
        <f t="array" ref="B13:C13">日+36+DATE(Calendar1Year,Calendar1MonthOption,1)-WEEKDAY(DATE(Calendar1Year,Calendar1MonthOption,1),WeekdayOption)</f>
        <v>46146</v>
      </c>
      <c r="C13" s="8">
        <v>46147</v>
      </c>
      <c r="D13" s="70"/>
      <c r="E13" s="70"/>
      <c r="F13" s="70"/>
      <c r="G13" s="70"/>
      <c r="H13" s="70"/>
    </row>
    <row r="14" spans="1:8" ht="44.25" hidden="1" customHeight="1" x14ac:dyDescent="0.25">
      <c r="B14" s="29"/>
      <c r="C14" s="31"/>
      <c r="D14" s="67" t="s">
        <v>7</v>
      </c>
      <c r="E14" s="66"/>
      <c r="F14" s="66"/>
      <c r="G14" s="66"/>
      <c r="H14" s="15"/>
    </row>
    <row r="15" spans="1:8" ht="96.75" hidden="1" customHeight="1" x14ac:dyDescent="0.25">
      <c r="B15" s="10"/>
      <c r="C15" s="10"/>
      <c r="D15" s="68"/>
      <c r="E15" s="69"/>
      <c r="F15" s="69"/>
      <c r="G15" s="69"/>
      <c r="H15" s="15"/>
    </row>
    <row r="16" spans="1:8" ht="54" hidden="1" customHeight="1" x14ac:dyDescent="0.7">
      <c r="A16" s="1"/>
      <c r="B16" s="2">
        <f>YEAR(DATE(Calendar1Year,Calendar1MonthOption+1,1))</f>
        <v>2026</v>
      </c>
      <c r="C16" s="3" t="str">
        <f>TEXT(DATE(Calendar1Year,Calendar1MonthOption+1,1),"m 月")</f>
        <v>5 月</v>
      </c>
      <c r="D16" s="12"/>
      <c r="E16" s="12"/>
      <c r="F16" s="12"/>
      <c r="G16" s="12"/>
      <c r="H16" s="1"/>
    </row>
    <row r="17" spans="1:8" ht="14.25" hidden="1" customHeight="1" x14ac:dyDescent="0.25">
      <c r="A17" s="5"/>
      <c r="B17" s="6" t="str">
        <f t="shared" ref="B17:H17" si="1">UPPER(TEXT(B18,"aaaa"))</f>
        <v>月曜日</v>
      </c>
      <c r="C17" s="7" t="str">
        <f t="shared" si="1"/>
        <v>火曜日</v>
      </c>
      <c r="D17" s="6" t="str">
        <f t="shared" si="1"/>
        <v>水曜日</v>
      </c>
      <c r="E17" s="7" t="str">
        <f t="shared" si="1"/>
        <v>木曜日</v>
      </c>
      <c r="F17" s="6" t="str">
        <f t="shared" si="1"/>
        <v>金曜日</v>
      </c>
      <c r="G17" s="7" t="str">
        <f t="shared" si="1"/>
        <v>土曜日</v>
      </c>
      <c r="H17" s="6" t="str">
        <f t="shared" si="1"/>
        <v>日曜日</v>
      </c>
    </row>
    <row r="18" spans="1:8" ht="16.5" hidden="1" customHeight="1" x14ac:dyDescent="0.25">
      <c r="B18" s="8">
        <f t="array" ref="B18:H18">日+1+DATE(Calendar2Year,Calendar2MonthOption,1)-WEEKDAY(DATE(Calendar2Year,Calendar2MonthOption,1),WeekdayOption)</f>
        <v>46139</v>
      </c>
      <c r="C18" s="8">
        <v>46140</v>
      </c>
      <c r="D18" s="8">
        <v>46141</v>
      </c>
      <c r="E18" s="8">
        <v>46142</v>
      </c>
      <c r="F18" s="8">
        <v>46143</v>
      </c>
      <c r="G18" s="8">
        <v>46144</v>
      </c>
      <c r="H18" s="9">
        <v>46145</v>
      </c>
    </row>
    <row r="19" spans="1:8" ht="56.25" hidden="1" customHeight="1" x14ac:dyDescent="0.25">
      <c r="B19" s="31"/>
      <c r="C19" s="31"/>
      <c r="D19" s="31"/>
      <c r="E19" s="41"/>
      <c r="F19" s="22" t="s">
        <v>32</v>
      </c>
      <c r="G19" s="11"/>
      <c r="H19" s="25" t="s">
        <v>9</v>
      </c>
    </row>
    <row r="20" spans="1:8" ht="16.5" hidden="1" customHeight="1" x14ac:dyDescent="0.25">
      <c r="B20" s="8">
        <f t="array" ref="B20:H20">日+8+DATE(Calendar2Year,Calendar2MonthOption,1)-WEEKDAY(DATE(Calendar2Year,Calendar2MonthOption,1),WeekdayOption)</f>
        <v>46146</v>
      </c>
      <c r="C20" s="8">
        <v>46147</v>
      </c>
      <c r="D20" s="8">
        <v>46148</v>
      </c>
      <c r="E20" s="8">
        <v>46149</v>
      </c>
      <c r="F20" s="8">
        <v>46150</v>
      </c>
      <c r="G20" s="8">
        <v>46151</v>
      </c>
      <c r="H20" s="9">
        <v>46152</v>
      </c>
    </row>
    <row r="21" spans="1:8" ht="56.25" hidden="1" customHeight="1" x14ac:dyDescent="0.25">
      <c r="B21" s="24" t="s">
        <v>10</v>
      </c>
      <c r="C21" s="25" t="s">
        <v>21</v>
      </c>
      <c r="D21" s="25" t="s">
        <v>15</v>
      </c>
      <c r="E21" s="22" t="s">
        <v>3</v>
      </c>
      <c r="F21" s="22" t="s">
        <v>32</v>
      </c>
      <c r="G21" s="21"/>
      <c r="H21" s="11"/>
    </row>
    <row r="22" spans="1:8" ht="16.5" hidden="1" customHeight="1" x14ac:dyDescent="0.25">
      <c r="B22" s="8">
        <f t="array" ref="B22:H22">日+15+DATE(Calendar2Year,Calendar2MonthOption,1)-WEEKDAY(DATE(Calendar2Year,Calendar2MonthOption,1),WeekdayOption)</f>
        <v>46153</v>
      </c>
      <c r="C22" s="8">
        <v>46154</v>
      </c>
      <c r="D22" s="8">
        <v>46155</v>
      </c>
      <c r="E22" s="8">
        <v>46156</v>
      </c>
      <c r="F22" s="8">
        <v>46157</v>
      </c>
      <c r="G22" s="8">
        <v>46158</v>
      </c>
      <c r="H22" s="9">
        <v>46159</v>
      </c>
    </row>
    <row r="23" spans="1:8" ht="56.25" hidden="1" customHeight="1" x14ac:dyDescent="0.25">
      <c r="B23" s="20" t="s">
        <v>16</v>
      </c>
      <c r="C23" s="20" t="s">
        <v>33</v>
      </c>
      <c r="D23" s="21"/>
      <c r="E23" s="22" t="s">
        <v>3</v>
      </c>
      <c r="F23" s="22" t="s">
        <v>32</v>
      </c>
      <c r="G23" s="21"/>
      <c r="H23" s="11"/>
    </row>
    <row r="24" spans="1:8" ht="16.5" hidden="1" customHeight="1" x14ac:dyDescent="0.25">
      <c r="B24" s="8">
        <f t="array" ref="B24:H24">日+22+DATE(Calendar2Year,Calendar2MonthOption,1)-WEEKDAY(DATE(Calendar2Year,Calendar2MonthOption,1),WeekdayOption)</f>
        <v>46160</v>
      </c>
      <c r="C24" s="8">
        <v>46161</v>
      </c>
      <c r="D24" s="8">
        <v>46162</v>
      </c>
      <c r="E24" s="8">
        <v>46163</v>
      </c>
      <c r="F24" s="8">
        <v>46164</v>
      </c>
      <c r="G24" s="8">
        <v>46165</v>
      </c>
      <c r="H24" s="9">
        <v>46166</v>
      </c>
    </row>
    <row r="25" spans="1:8" ht="56.25" hidden="1" customHeight="1" x14ac:dyDescent="0.25">
      <c r="B25" s="20" t="s">
        <v>16</v>
      </c>
      <c r="C25" s="20" t="s">
        <v>33</v>
      </c>
      <c r="D25" s="21"/>
      <c r="E25" s="22" t="s">
        <v>3</v>
      </c>
      <c r="F25" s="22" t="s">
        <v>32</v>
      </c>
      <c r="G25" s="21"/>
      <c r="H25" s="11"/>
    </row>
    <row r="26" spans="1:8" ht="16.5" hidden="1" customHeight="1" x14ac:dyDescent="0.25">
      <c r="B26" s="8">
        <f t="array" ref="B26:H26">日+29+DATE(Calendar2Year,Calendar2MonthOption,1)-WEEKDAY(DATE(Calendar2Year,Calendar2MonthOption,1),WeekdayOption)</f>
        <v>46167</v>
      </c>
      <c r="C26" s="8">
        <v>46168</v>
      </c>
      <c r="D26" s="8">
        <v>46169</v>
      </c>
      <c r="E26" s="8">
        <v>46170</v>
      </c>
      <c r="F26" s="8">
        <v>46171</v>
      </c>
      <c r="G26" s="8">
        <v>46172</v>
      </c>
      <c r="H26" s="9">
        <v>46173</v>
      </c>
    </row>
    <row r="27" spans="1:8" ht="57" hidden="1" customHeight="1" x14ac:dyDescent="0.25">
      <c r="B27" s="20" t="s">
        <v>16</v>
      </c>
      <c r="C27" s="20" t="s">
        <v>33</v>
      </c>
      <c r="D27" s="21"/>
      <c r="E27" s="22" t="s">
        <v>3</v>
      </c>
      <c r="F27" s="22" t="s">
        <v>32</v>
      </c>
      <c r="G27" s="42"/>
      <c r="H27" s="13"/>
    </row>
    <row r="28" spans="1:8" ht="16.5" hidden="1" customHeight="1" x14ac:dyDescent="0.25">
      <c r="B28" s="8">
        <f t="array" ref="B28:C28">日+36+DATE(Calendar2Year,Calendar2MonthOption,1)-WEEKDAY(DATE(Calendar2Year,Calendar2MonthOption,1),WeekdayOption)</f>
        <v>46174</v>
      </c>
      <c r="C28" s="8">
        <v>46175</v>
      </c>
      <c r="D28" s="64" t="s">
        <v>0</v>
      </c>
      <c r="E28" s="64"/>
      <c r="F28" s="64"/>
      <c r="G28" s="64"/>
      <c r="H28" s="64"/>
    </row>
    <row r="29" spans="1:8" ht="63.75" hidden="1" customHeight="1" x14ac:dyDescent="0.25">
      <c r="B29" s="37"/>
      <c r="C29" s="38"/>
      <c r="D29" s="67" t="s">
        <v>6</v>
      </c>
      <c r="E29" s="66"/>
      <c r="F29" s="65"/>
      <c r="G29" s="66"/>
      <c r="H29" s="15"/>
    </row>
    <row r="30" spans="1:8" ht="63.75" hidden="1" customHeight="1" x14ac:dyDescent="0.25">
      <c r="B30" s="10"/>
      <c r="C30" s="10"/>
      <c r="D30" s="15"/>
      <c r="E30" s="17"/>
      <c r="F30" s="15"/>
      <c r="G30" s="17"/>
      <c r="H30" s="15"/>
    </row>
    <row r="31" spans="1:8" ht="54" hidden="1" customHeight="1" x14ac:dyDescent="0.7">
      <c r="A31" s="1"/>
      <c r="B31" s="2">
        <f>YEAR(DATE(Calendar2Year,Calendar2MonthOption+1,1))</f>
        <v>2026</v>
      </c>
      <c r="C31" s="3" t="str">
        <f>TEXT(DATE(Calendar2Year,Calendar2MonthOption+1,1),"m 月")</f>
        <v>6 月</v>
      </c>
      <c r="D31" s="12"/>
      <c r="E31" s="12"/>
      <c r="F31" s="12"/>
      <c r="G31" s="12"/>
      <c r="H31" s="1"/>
    </row>
    <row r="32" spans="1:8" ht="14.25" hidden="1" customHeight="1" x14ac:dyDescent="0.25">
      <c r="A32" s="5"/>
      <c r="B32" s="6" t="str">
        <f t="shared" ref="B32:H32" si="2">UPPER(TEXT(B33,"aaaa"))</f>
        <v>月曜日</v>
      </c>
      <c r="C32" s="7" t="str">
        <f t="shared" si="2"/>
        <v>火曜日</v>
      </c>
      <c r="D32" s="6" t="str">
        <f t="shared" si="2"/>
        <v>水曜日</v>
      </c>
      <c r="E32" s="7" t="str">
        <f t="shared" si="2"/>
        <v>木曜日</v>
      </c>
      <c r="F32" s="6" t="str">
        <f t="shared" si="2"/>
        <v>金曜日</v>
      </c>
      <c r="G32" s="7" t="str">
        <f t="shared" si="2"/>
        <v>土曜日</v>
      </c>
      <c r="H32" s="6" t="str">
        <f t="shared" si="2"/>
        <v>日曜日</v>
      </c>
    </row>
    <row r="33" spans="1:8" ht="16.5" hidden="1" customHeight="1" x14ac:dyDescent="0.25">
      <c r="B33" s="8">
        <f t="array" ref="B33:H33">日+1+DATE(Calendar3Year,Calendar3MonthOption,1)-WEEKDAY(DATE(Calendar3Year,Calendar3MonthOption,1),WeekdayOption)</f>
        <v>46174</v>
      </c>
      <c r="C33" s="8">
        <v>46175</v>
      </c>
      <c r="D33" s="8">
        <v>46176</v>
      </c>
      <c r="E33" s="8">
        <v>46177</v>
      </c>
      <c r="F33" s="8">
        <v>46178</v>
      </c>
      <c r="G33" s="8">
        <v>46179</v>
      </c>
      <c r="H33" s="9">
        <v>46180</v>
      </c>
    </row>
    <row r="34" spans="1:8" ht="56.25" hidden="1" customHeight="1" x14ac:dyDescent="0.25">
      <c r="B34" s="20" t="s">
        <v>16</v>
      </c>
      <c r="C34" s="20" t="s">
        <v>33</v>
      </c>
      <c r="D34" s="44"/>
      <c r="E34" s="20" t="s">
        <v>34</v>
      </c>
      <c r="F34" s="22" t="s">
        <v>32</v>
      </c>
      <c r="G34" s="21"/>
      <c r="H34" s="11"/>
    </row>
    <row r="35" spans="1:8" ht="16.5" hidden="1" customHeight="1" x14ac:dyDescent="0.25">
      <c r="B35" s="8">
        <f t="array" ref="B35:H35">日+8+DATE(Calendar3Year,Calendar3MonthOption,1)-WEEKDAY(DATE(Calendar3Year,Calendar3MonthOption,1),WeekdayOption)</f>
        <v>46181</v>
      </c>
      <c r="C35" s="8">
        <v>46182</v>
      </c>
      <c r="D35" s="8">
        <v>46183</v>
      </c>
      <c r="E35" s="8">
        <v>46184</v>
      </c>
      <c r="F35" s="8">
        <v>46185</v>
      </c>
      <c r="G35" s="8">
        <v>46186</v>
      </c>
      <c r="H35" s="9">
        <v>46187</v>
      </c>
    </row>
    <row r="36" spans="1:8" ht="56.25" hidden="1" customHeight="1" x14ac:dyDescent="0.25">
      <c r="B36" s="20" t="s">
        <v>16</v>
      </c>
      <c r="C36" s="21"/>
      <c r="D36" s="20" t="s">
        <v>29</v>
      </c>
      <c r="E36" s="20" t="s">
        <v>25</v>
      </c>
      <c r="F36" s="22" t="s">
        <v>32</v>
      </c>
      <c r="G36" s="20"/>
      <c r="H36" s="11"/>
    </row>
    <row r="37" spans="1:8" ht="16.5" hidden="1" customHeight="1" x14ac:dyDescent="0.25">
      <c r="B37" s="8">
        <f t="array" ref="B37:H37">日+15+DATE(Calendar3Year,Calendar3MonthOption,1)-WEEKDAY(DATE(Calendar3Year,Calendar3MonthOption,1),WeekdayOption)</f>
        <v>46188</v>
      </c>
      <c r="C37" s="8">
        <v>46189</v>
      </c>
      <c r="D37" s="8">
        <v>46190</v>
      </c>
      <c r="E37" s="8">
        <v>46191</v>
      </c>
      <c r="F37" s="8">
        <v>46192</v>
      </c>
      <c r="G37" s="8">
        <v>46193</v>
      </c>
      <c r="H37" s="9">
        <v>46194</v>
      </c>
    </row>
    <row r="38" spans="1:8" ht="72" hidden="1" customHeight="1" x14ac:dyDescent="0.25">
      <c r="B38" s="20" t="s">
        <v>20</v>
      </c>
      <c r="C38" s="20"/>
      <c r="D38" s="20" t="s">
        <v>28</v>
      </c>
      <c r="E38" s="20" t="s">
        <v>26</v>
      </c>
      <c r="F38" s="22" t="s">
        <v>32</v>
      </c>
      <c r="G38" s="21"/>
      <c r="H38" s="11"/>
    </row>
    <row r="39" spans="1:8" ht="16.5" hidden="1" customHeight="1" x14ac:dyDescent="0.25">
      <c r="B39" s="8">
        <f t="array" ref="B39:H39">日+22+DATE(Calendar3Year,Calendar3MonthOption,1)-WEEKDAY(DATE(Calendar3Year,Calendar3MonthOption,1),WeekdayOption)</f>
        <v>46195</v>
      </c>
      <c r="C39" s="8">
        <v>46196</v>
      </c>
      <c r="D39" s="8">
        <v>46197</v>
      </c>
      <c r="E39" s="8">
        <v>46198</v>
      </c>
      <c r="F39" s="8">
        <v>46199</v>
      </c>
      <c r="G39" s="8">
        <v>46200</v>
      </c>
      <c r="H39" s="9">
        <v>46201</v>
      </c>
    </row>
    <row r="40" spans="1:8" ht="72" hidden="1" customHeight="1" x14ac:dyDescent="0.25">
      <c r="B40" s="20" t="s">
        <v>20</v>
      </c>
      <c r="C40" s="21"/>
      <c r="D40" s="20" t="s">
        <v>28</v>
      </c>
      <c r="E40" s="20" t="s">
        <v>31</v>
      </c>
      <c r="F40" s="22" t="s">
        <v>32</v>
      </c>
      <c r="G40" s="21"/>
      <c r="H40" s="11"/>
    </row>
    <row r="41" spans="1:8" ht="16.5" hidden="1" customHeight="1" x14ac:dyDescent="0.25">
      <c r="B41" s="8">
        <f t="array" ref="B41:H41">日+29+DATE(Calendar3Year,Calendar3MonthOption,1)-WEEKDAY(DATE(Calendar3Year,Calendar3MonthOption,1),WeekdayOption)</f>
        <v>46202</v>
      </c>
      <c r="C41" s="8">
        <v>46203</v>
      </c>
      <c r="D41" s="8">
        <v>46204</v>
      </c>
      <c r="E41" s="8">
        <v>46205</v>
      </c>
      <c r="F41" s="8">
        <v>46206</v>
      </c>
      <c r="G41" s="8">
        <v>46207</v>
      </c>
      <c r="H41" s="9">
        <v>46208</v>
      </c>
    </row>
    <row r="42" spans="1:8" ht="65.25" hidden="1" customHeight="1" x14ac:dyDescent="0.25">
      <c r="B42" s="20" t="s">
        <v>20</v>
      </c>
      <c r="C42" s="21"/>
      <c r="D42" s="45"/>
      <c r="E42" s="46"/>
      <c r="F42" s="47"/>
      <c r="G42" s="35"/>
      <c r="H42" s="29"/>
    </row>
    <row r="43" spans="1:8" ht="16.5" hidden="1" customHeight="1" x14ac:dyDescent="0.25">
      <c r="B43" s="8">
        <f t="array" ref="B43:C43">日+36+DATE(Calendar3Year,Calendar3MonthOption,1)-WEEKDAY(DATE(Calendar3Year,Calendar3MonthOption,1),WeekdayOption)</f>
        <v>46209</v>
      </c>
      <c r="C43" s="8">
        <v>46210</v>
      </c>
      <c r="D43" s="64" t="s">
        <v>0</v>
      </c>
      <c r="E43" s="64"/>
      <c r="F43" s="64"/>
      <c r="G43" s="64"/>
      <c r="H43" s="64"/>
    </row>
    <row r="44" spans="1:8" ht="63.75" hidden="1" customHeight="1" x14ac:dyDescent="0.25">
      <c r="B44" s="46"/>
      <c r="C44" s="30"/>
      <c r="D44" s="67" t="s">
        <v>6</v>
      </c>
      <c r="E44" s="66"/>
      <c r="F44" s="65"/>
      <c r="G44" s="66"/>
      <c r="H44" s="15"/>
    </row>
    <row r="45" spans="1:8" ht="63.75" hidden="1" customHeight="1" x14ac:dyDescent="0.25">
      <c r="B45" s="10"/>
      <c r="C45" s="10"/>
      <c r="D45" s="15"/>
      <c r="E45" s="17"/>
      <c r="F45" s="15"/>
      <c r="G45" s="17"/>
      <c r="H45" s="15"/>
    </row>
    <row r="46" spans="1:8" ht="54" hidden="1" customHeight="1" x14ac:dyDescent="0.7">
      <c r="A46" s="1"/>
      <c r="B46" s="2">
        <f>YEAR(DATE(Calendar3Year,Calendar3MonthOption+1,1))</f>
        <v>2026</v>
      </c>
      <c r="C46" s="3" t="str">
        <f>TEXT(DATE(Calendar3Year,Calendar3MonthOption+1,1),"m 月")</f>
        <v>7 月</v>
      </c>
      <c r="D46" s="12"/>
      <c r="E46" s="12"/>
      <c r="F46" s="12"/>
      <c r="G46" s="12"/>
      <c r="H46" s="1"/>
    </row>
    <row r="47" spans="1:8" ht="14.25" hidden="1" customHeight="1" x14ac:dyDescent="0.25">
      <c r="A47" s="5"/>
      <c r="B47" s="6" t="str">
        <f t="shared" ref="B47:H47" si="3">UPPER(TEXT(B48,"aaaa"))</f>
        <v>月曜日</v>
      </c>
      <c r="C47" s="7" t="str">
        <f t="shared" si="3"/>
        <v>火曜日</v>
      </c>
      <c r="D47" s="6" t="str">
        <f t="shared" si="3"/>
        <v>水曜日</v>
      </c>
      <c r="E47" s="7" t="str">
        <f t="shared" si="3"/>
        <v>木曜日</v>
      </c>
      <c r="F47" s="6" t="str">
        <f t="shared" si="3"/>
        <v>金曜日</v>
      </c>
      <c r="G47" s="7" t="str">
        <f t="shared" si="3"/>
        <v>土曜日</v>
      </c>
      <c r="H47" s="6" t="str">
        <f t="shared" si="3"/>
        <v>日曜日</v>
      </c>
    </row>
    <row r="48" spans="1:8" ht="16.5" hidden="1" customHeight="1" x14ac:dyDescent="0.25">
      <c r="B48" s="8">
        <f t="array" ref="B48:H48">日+1+DATE(Calendar4Year,Calendar4MonthOption,1)-WEEKDAY(DATE(Calendar4Year,Calendar4MonthOption,1),WeekdayOption)</f>
        <v>46202</v>
      </c>
      <c r="C48" s="8">
        <v>46203</v>
      </c>
      <c r="D48" s="8">
        <v>46204</v>
      </c>
      <c r="E48" s="8">
        <v>46205</v>
      </c>
      <c r="F48" s="8">
        <v>46206</v>
      </c>
      <c r="G48" s="8">
        <v>46207</v>
      </c>
      <c r="H48" s="9">
        <v>46208</v>
      </c>
    </row>
    <row r="49" spans="1:8" ht="56.25" hidden="1" customHeight="1" x14ac:dyDescent="0.25">
      <c r="B49" s="30"/>
      <c r="C49" s="48"/>
      <c r="D49" s="20" t="s">
        <v>28</v>
      </c>
      <c r="E49" s="20" t="s">
        <v>27</v>
      </c>
      <c r="F49" s="22" t="s">
        <v>32</v>
      </c>
      <c r="G49" s="21"/>
      <c r="H49" s="23"/>
    </row>
    <row r="50" spans="1:8" ht="16.5" hidden="1" customHeight="1" x14ac:dyDescent="0.25">
      <c r="B50" s="8">
        <f t="array" ref="B50:H50">日+8+DATE(Calendar4Year,Calendar4MonthOption,1)-WEEKDAY(DATE(Calendar4Year,Calendar4MonthOption,1),WeekdayOption)</f>
        <v>46209</v>
      </c>
      <c r="C50" s="8">
        <v>46210</v>
      </c>
      <c r="D50" s="8">
        <v>46211</v>
      </c>
      <c r="E50" s="8">
        <v>46212</v>
      </c>
      <c r="F50" s="8">
        <v>46213</v>
      </c>
      <c r="G50" s="8">
        <v>46214</v>
      </c>
      <c r="H50" s="9">
        <v>46215</v>
      </c>
    </row>
    <row r="51" spans="1:8" ht="56.25" hidden="1" customHeight="1" x14ac:dyDescent="0.25">
      <c r="B51" s="20" t="s">
        <v>20</v>
      </c>
      <c r="C51" s="21"/>
      <c r="D51" s="20" t="s">
        <v>28</v>
      </c>
      <c r="E51" s="20" t="s">
        <v>27</v>
      </c>
      <c r="F51" s="22" t="s">
        <v>32</v>
      </c>
      <c r="G51" s="20"/>
      <c r="H51" s="11"/>
    </row>
    <row r="52" spans="1:8" ht="16.5" hidden="1" customHeight="1" x14ac:dyDescent="0.25">
      <c r="B52" s="8">
        <f t="array" ref="B52:H52">日+15+DATE(Calendar4Year,Calendar4MonthOption,1)-WEEKDAY(DATE(Calendar4Year,Calendar4MonthOption,1),WeekdayOption)</f>
        <v>46216</v>
      </c>
      <c r="C52" s="8">
        <v>46217</v>
      </c>
      <c r="D52" s="8">
        <v>46218</v>
      </c>
      <c r="E52" s="8">
        <v>46219</v>
      </c>
      <c r="F52" s="8">
        <v>46220</v>
      </c>
      <c r="G52" s="8">
        <v>46221</v>
      </c>
      <c r="H52" s="9">
        <v>46222</v>
      </c>
    </row>
    <row r="53" spans="1:8" ht="56.25" hidden="1" customHeight="1" x14ac:dyDescent="0.25">
      <c r="B53" s="20" t="s">
        <v>20</v>
      </c>
      <c r="C53" s="21"/>
      <c r="D53" s="20" t="s">
        <v>28</v>
      </c>
      <c r="E53" s="20" t="s">
        <v>24</v>
      </c>
      <c r="F53" s="22" t="s">
        <v>32</v>
      </c>
      <c r="G53" s="10"/>
      <c r="H53" s="11"/>
    </row>
    <row r="54" spans="1:8" ht="16.5" hidden="1" customHeight="1" x14ac:dyDescent="0.25">
      <c r="B54" s="8">
        <f t="array" ref="B54:H54">日+22+DATE(Calendar4Year,Calendar4MonthOption,1)-WEEKDAY(DATE(Calendar4Year,Calendar4MonthOption,1),WeekdayOption)</f>
        <v>46223</v>
      </c>
      <c r="C54" s="8">
        <v>46224</v>
      </c>
      <c r="D54" s="8">
        <v>46225</v>
      </c>
      <c r="E54" s="8">
        <v>46226</v>
      </c>
      <c r="F54" s="8">
        <v>46227</v>
      </c>
      <c r="G54" s="8">
        <v>46228</v>
      </c>
      <c r="H54" s="9">
        <v>46229</v>
      </c>
    </row>
    <row r="55" spans="1:8" ht="56.25" hidden="1" customHeight="1" x14ac:dyDescent="0.25">
      <c r="B55" s="24" t="s">
        <v>11</v>
      </c>
      <c r="C55" s="21"/>
      <c r="D55" s="20" t="s">
        <v>30</v>
      </c>
      <c r="E55" s="20"/>
      <c r="F55" s="28"/>
      <c r="G55" s="10"/>
      <c r="H55" s="11"/>
    </row>
    <row r="56" spans="1:8" ht="16.5" hidden="1" customHeight="1" x14ac:dyDescent="0.25">
      <c r="B56" s="8">
        <f t="array" ref="B56:H56">日+29+DATE(Calendar4Year,Calendar4MonthOption,1)-WEEKDAY(DATE(Calendar4Year,Calendar4MonthOption,1),WeekdayOption)</f>
        <v>46230</v>
      </c>
      <c r="C56" s="8">
        <v>46231</v>
      </c>
      <c r="D56" s="8">
        <v>46232</v>
      </c>
      <c r="E56" s="8">
        <v>46233</v>
      </c>
      <c r="F56" s="8">
        <v>46234</v>
      </c>
      <c r="G56" s="8">
        <v>46235</v>
      </c>
      <c r="H56" s="9">
        <v>46236</v>
      </c>
    </row>
    <row r="57" spans="1:8" ht="70.5" hidden="1" customHeight="1" x14ac:dyDescent="0.25">
      <c r="B57" s="20" t="s">
        <v>20</v>
      </c>
      <c r="C57" s="21"/>
      <c r="D57" s="20" t="s">
        <v>19</v>
      </c>
      <c r="E57" s="20"/>
      <c r="F57" s="40"/>
      <c r="G57" s="34"/>
      <c r="H57" s="34"/>
    </row>
    <row r="58" spans="1:8" ht="16.5" hidden="1" customHeight="1" x14ac:dyDescent="0.25">
      <c r="B58" s="8">
        <f t="array" ref="B58:C58">日+36+DATE(Calendar4Year,Calendar4MonthOption,1)-WEEKDAY(DATE(Calendar4Year,Calendar4MonthOption,1),WeekdayOption)</f>
        <v>46237</v>
      </c>
      <c r="C58" s="8">
        <v>46238</v>
      </c>
      <c r="D58" s="64" t="s">
        <v>0</v>
      </c>
      <c r="E58" s="64"/>
      <c r="F58" s="64"/>
      <c r="G58" s="64"/>
      <c r="H58" s="64"/>
    </row>
    <row r="59" spans="1:8" ht="63.75" hidden="1" customHeight="1" x14ac:dyDescent="0.25">
      <c r="B59" s="34"/>
      <c r="C59" s="34"/>
      <c r="D59" s="67" t="s">
        <v>6</v>
      </c>
      <c r="E59" s="66"/>
      <c r="F59" s="65"/>
      <c r="G59" s="66"/>
      <c r="H59" s="15"/>
    </row>
    <row r="60" spans="1:8" ht="63.75" hidden="1" customHeight="1" x14ac:dyDescent="0.25">
      <c r="B60" s="10"/>
      <c r="C60" s="10"/>
      <c r="D60" s="15"/>
      <c r="E60" s="17"/>
      <c r="F60" s="15"/>
      <c r="G60" s="17"/>
      <c r="H60" s="15"/>
    </row>
    <row r="61" spans="1:8" ht="54" hidden="1" customHeight="1" x14ac:dyDescent="0.7">
      <c r="A61" s="1"/>
      <c r="B61" s="2">
        <f>YEAR(DATE(Calendar4Year,Calendar4MonthOption+1,1))</f>
        <v>2026</v>
      </c>
      <c r="C61" s="3" t="str">
        <f>TEXT(DATE(Calendar4Year,Calendar4MonthOption+1,1),"m 月")</f>
        <v>8 月</v>
      </c>
      <c r="D61" s="12"/>
      <c r="E61" s="12"/>
      <c r="F61" s="12"/>
      <c r="G61" s="12"/>
      <c r="H61" s="1"/>
    </row>
    <row r="62" spans="1:8" ht="14.25" hidden="1" customHeight="1" x14ac:dyDescent="0.25">
      <c r="A62" s="5"/>
      <c r="B62" s="6" t="str">
        <f t="shared" ref="B62:H62" si="4">UPPER(TEXT(B63,"aaaa"))</f>
        <v>月曜日</v>
      </c>
      <c r="C62" s="7" t="str">
        <f t="shared" si="4"/>
        <v>火曜日</v>
      </c>
      <c r="D62" s="6" t="str">
        <f t="shared" si="4"/>
        <v>水曜日</v>
      </c>
      <c r="E62" s="7" t="str">
        <f t="shared" si="4"/>
        <v>木曜日</v>
      </c>
      <c r="F62" s="6" t="str">
        <f t="shared" si="4"/>
        <v>金曜日</v>
      </c>
      <c r="G62" s="7" t="str">
        <f t="shared" si="4"/>
        <v>土曜日</v>
      </c>
      <c r="H62" s="6" t="str">
        <f t="shared" si="4"/>
        <v>日曜日</v>
      </c>
    </row>
    <row r="63" spans="1:8" ht="16.5" hidden="1" customHeight="1" x14ac:dyDescent="0.25">
      <c r="B63" s="8">
        <f t="array" ref="B63:H63">日+1+DATE(Calendar5Year,Calendar5MonthOption,1)-WEEKDAY(DATE(Calendar5Year,Calendar5MonthOption,1),WeekdayOption)</f>
        <v>46230</v>
      </c>
      <c r="C63" s="8">
        <v>46231</v>
      </c>
      <c r="D63" s="8">
        <v>46232</v>
      </c>
      <c r="E63" s="8">
        <v>46233</v>
      </c>
      <c r="F63" s="8">
        <v>46234</v>
      </c>
      <c r="G63" s="8">
        <v>46235</v>
      </c>
      <c r="H63" s="9">
        <v>46236</v>
      </c>
    </row>
    <row r="64" spans="1:8" ht="56.25" hidden="1" customHeight="1" x14ac:dyDescent="0.25">
      <c r="B64" s="34"/>
      <c r="C64" s="34"/>
      <c r="D64" s="34"/>
      <c r="E64" s="34"/>
      <c r="F64" s="49"/>
      <c r="G64" s="10"/>
      <c r="H64" s="21"/>
    </row>
    <row r="65" spans="1:8" ht="16.5" hidden="1" customHeight="1" x14ac:dyDescent="0.25">
      <c r="B65" s="8">
        <f t="array" ref="B65:H65">日+8+DATE(Calendar5Year,Calendar5MonthOption,1)-WEEKDAY(DATE(Calendar5Year,Calendar5MonthOption,1),WeekdayOption)</f>
        <v>46237</v>
      </c>
      <c r="C65" s="8">
        <v>46238</v>
      </c>
      <c r="D65" s="8">
        <v>46239</v>
      </c>
      <c r="E65" s="8">
        <v>46240</v>
      </c>
      <c r="F65" s="8">
        <v>46241</v>
      </c>
      <c r="G65" s="8">
        <v>46242</v>
      </c>
      <c r="H65" s="9">
        <v>46243</v>
      </c>
    </row>
    <row r="66" spans="1:8" ht="56.25" hidden="1" customHeight="1" x14ac:dyDescent="0.25">
      <c r="B66" s="20"/>
      <c r="C66" s="20"/>
      <c r="D66" s="20"/>
      <c r="E66" s="10"/>
      <c r="F66" s="10"/>
      <c r="G66" s="10"/>
      <c r="H66" s="11"/>
    </row>
    <row r="67" spans="1:8" ht="16.5" hidden="1" customHeight="1" x14ac:dyDescent="0.25">
      <c r="B67" s="8">
        <f t="array" ref="B67:H67">日+15+DATE(Calendar5Year,Calendar5MonthOption,1)-WEEKDAY(DATE(Calendar5Year,Calendar5MonthOption,1),WeekdayOption)</f>
        <v>46244</v>
      </c>
      <c r="C67" s="8">
        <v>46245</v>
      </c>
      <c r="D67" s="8">
        <v>46246</v>
      </c>
      <c r="E67" s="8">
        <v>46247</v>
      </c>
      <c r="F67" s="8">
        <v>46248</v>
      </c>
      <c r="G67" s="8">
        <v>46249</v>
      </c>
      <c r="H67" s="9">
        <v>46250</v>
      </c>
    </row>
    <row r="68" spans="1:8" ht="56.25" hidden="1" customHeight="1" x14ac:dyDescent="0.25">
      <c r="C68" s="24" t="s">
        <v>12</v>
      </c>
      <c r="D68" s="10"/>
      <c r="E68" s="10"/>
      <c r="F68" s="10"/>
      <c r="G68" s="10"/>
      <c r="H68" s="11"/>
    </row>
    <row r="69" spans="1:8" ht="16.5" hidden="1" customHeight="1" x14ac:dyDescent="0.25">
      <c r="B69" s="8">
        <f t="array" ref="B69:H69">日+22+DATE(Calendar5Year,Calendar5MonthOption,1)-WEEKDAY(DATE(Calendar5Year,Calendar5MonthOption,1),WeekdayOption)</f>
        <v>46251</v>
      </c>
      <c r="C69" s="8">
        <v>46252</v>
      </c>
      <c r="D69" s="8">
        <v>46253</v>
      </c>
      <c r="E69" s="8">
        <v>46254</v>
      </c>
      <c r="F69" s="8">
        <v>46255</v>
      </c>
      <c r="G69" s="8">
        <v>46256</v>
      </c>
      <c r="H69" s="9">
        <v>46257</v>
      </c>
    </row>
    <row r="70" spans="1:8" ht="56.25" hidden="1" customHeight="1" x14ac:dyDescent="0.25">
      <c r="B70" s="20"/>
      <c r="C70" s="10"/>
      <c r="D70" s="10"/>
      <c r="E70" s="10"/>
      <c r="F70" s="10"/>
      <c r="G70" s="21"/>
      <c r="H70" s="21"/>
    </row>
    <row r="71" spans="1:8" ht="16.5" hidden="1" customHeight="1" x14ac:dyDescent="0.25">
      <c r="B71" s="8">
        <f t="array" ref="B71:H71">日+29+DATE(Calendar5Year,Calendar5MonthOption,1)-WEEKDAY(DATE(Calendar5Year,Calendar5MonthOption,1),WeekdayOption)</f>
        <v>46258</v>
      </c>
      <c r="C71" s="8">
        <v>46259</v>
      </c>
      <c r="D71" s="8">
        <v>46260</v>
      </c>
      <c r="E71" s="8">
        <v>46261</v>
      </c>
      <c r="F71" s="8">
        <v>46262</v>
      </c>
      <c r="G71" s="8">
        <v>46263</v>
      </c>
      <c r="H71" s="9">
        <v>46264</v>
      </c>
    </row>
    <row r="72" spans="1:8" ht="57" hidden="1" customHeight="1" x14ac:dyDescent="0.25">
      <c r="B72" s="20"/>
      <c r="C72" s="10"/>
      <c r="D72" s="10"/>
      <c r="E72" s="10"/>
      <c r="F72" s="10"/>
      <c r="G72" s="10"/>
      <c r="H72" s="13"/>
    </row>
    <row r="73" spans="1:8" ht="16.5" hidden="1" customHeight="1" x14ac:dyDescent="0.25">
      <c r="B73" s="8">
        <f t="array" ref="B73:C73">日+36+DATE(Calendar5Year,Calendar5MonthOption,1)-WEEKDAY(DATE(Calendar5Year,Calendar5MonthOption,1),WeekdayOption)</f>
        <v>46265</v>
      </c>
      <c r="C73" s="8">
        <v>46266</v>
      </c>
      <c r="D73" s="64" t="s">
        <v>0</v>
      </c>
      <c r="E73" s="64"/>
      <c r="F73" s="64"/>
      <c r="G73" s="64"/>
      <c r="H73" s="64"/>
    </row>
    <row r="74" spans="1:8" ht="37.5" hidden="1" customHeight="1" x14ac:dyDescent="0.25">
      <c r="B74" s="50"/>
      <c r="C74" s="36"/>
      <c r="D74" s="67" t="s">
        <v>6</v>
      </c>
      <c r="E74" s="66"/>
      <c r="F74" s="65"/>
      <c r="G74" s="66"/>
      <c r="H74" s="15"/>
    </row>
    <row r="75" spans="1:8" ht="73.5" hidden="1" customHeight="1" x14ac:dyDescent="0.25">
      <c r="B75" s="10"/>
      <c r="C75" s="10"/>
      <c r="D75" s="71"/>
      <c r="E75" s="66"/>
      <c r="F75" s="66"/>
      <c r="G75" s="17"/>
      <c r="H75" s="15"/>
    </row>
    <row r="76" spans="1:8" ht="54" customHeight="1" x14ac:dyDescent="0.7">
      <c r="A76" s="1"/>
      <c r="B76" s="2">
        <f>YEAR(DATE(Calendar5Year,Calendar5MonthOption+1,1))</f>
        <v>2026</v>
      </c>
      <c r="C76" s="3" t="str">
        <f>TEXT(DATE(Calendar5Year,Calendar5MonthOption+1,1),"m 月")</f>
        <v>9 月</v>
      </c>
      <c r="D76" s="12"/>
      <c r="E76" s="12"/>
      <c r="F76" s="12"/>
      <c r="G76" s="12"/>
      <c r="H76" s="1"/>
    </row>
    <row r="77" spans="1:8" ht="14.25" customHeight="1" x14ac:dyDescent="0.25">
      <c r="A77" s="5"/>
      <c r="B77" s="6" t="str">
        <f t="shared" ref="B77:H77" si="5">UPPER(TEXT(B78,"aaaa"))</f>
        <v>月曜日</v>
      </c>
      <c r="C77" s="7" t="str">
        <f t="shared" si="5"/>
        <v>火曜日</v>
      </c>
      <c r="D77" s="6" t="str">
        <f t="shared" si="5"/>
        <v>水曜日</v>
      </c>
      <c r="E77" s="7" t="str">
        <f t="shared" si="5"/>
        <v>木曜日</v>
      </c>
      <c r="F77" s="6" t="str">
        <f t="shared" si="5"/>
        <v>金曜日</v>
      </c>
      <c r="G77" s="7" t="str">
        <f t="shared" si="5"/>
        <v>土曜日</v>
      </c>
      <c r="H77" s="6" t="str">
        <f t="shared" si="5"/>
        <v>日曜日</v>
      </c>
    </row>
    <row r="78" spans="1:8" ht="16.5" customHeight="1" x14ac:dyDescent="0.25">
      <c r="B78" s="8">
        <f t="array" ref="B78:H78">日+1+DATE(Calendar6Year,Calendar6MonthOption,1)-WEEKDAY(DATE(Calendar6Year,Calendar6MonthOption,1),WeekdayOption)</f>
        <v>46265</v>
      </c>
      <c r="C78" s="8">
        <v>46266</v>
      </c>
      <c r="D78" s="8">
        <v>46267</v>
      </c>
      <c r="E78" s="8">
        <v>46268</v>
      </c>
      <c r="F78" s="8">
        <v>46269</v>
      </c>
      <c r="G78" s="8">
        <v>46270</v>
      </c>
      <c r="H78" s="9">
        <v>46271</v>
      </c>
    </row>
    <row r="79" spans="1:8" ht="56.25" customHeight="1" x14ac:dyDescent="0.25">
      <c r="B79" s="36"/>
      <c r="C79" s="10"/>
      <c r="D79" s="10"/>
      <c r="E79" s="10"/>
      <c r="F79" s="10"/>
      <c r="G79" s="36"/>
      <c r="H79" s="11"/>
    </row>
    <row r="80" spans="1:8" ht="16.5" customHeight="1" x14ac:dyDescent="0.25">
      <c r="B80" s="8">
        <f t="array" ref="B80:H80">日+8+DATE(Calendar6Year,Calendar6MonthOption,1)-WEEKDAY(DATE(Calendar6Year,Calendar6MonthOption,1),WeekdayOption)</f>
        <v>46272</v>
      </c>
      <c r="C80" s="8">
        <v>46273</v>
      </c>
      <c r="D80" s="8">
        <v>46274</v>
      </c>
      <c r="E80" s="8">
        <v>46275</v>
      </c>
      <c r="F80" s="8">
        <v>46276</v>
      </c>
      <c r="G80" s="8">
        <v>46277</v>
      </c>
      <c r="H80" s="9">
        <v>46278</v>
      </c>
    </row>
    <row r="81" spans="1:8" ht="56.25" customHeight="1" x14ac:dyDescent="0.25">
      <c r="B81" s="10"/>
      <c r="C81" s="10"/>
      <c r="D81" s="10"/>
      <c r="E81" s="10"/>
      <c r="F81" s="10"/>
      <c r="G81" s="10"/>
      <c r="H81" s="11"/>
    </row>
    <row r="82" spans="1:8" ht="16.5" customHeight="1" x14ac:dyDescent="0.25">
      <c r="B82" s="8">
        <f t="array" ref="B82:H82">日+15+DATE(Calendar6Year,Calendar6MonthOption,1)-WEEKDAY(DATE(Calendar6Year,Calendar6MonthOption,1),WeekdayOption)</f>
        <v>46279</v>
      </c>
      <c r="C82" s="8">
        <v>46280</v>
      </c>
      <c r="D82" s="8">
        <v>46281</v>
      </c>
      <c r="E82" s="8">
        <v>46282</v>
      </c>
      <c r="F82" s="8">
        <v>46283</v>
      </c>
      <c r="G82" s="8">
        <v>46284</v>
      </c>
      <c r="H82" s="9">
        <v>46285</v>
      </c>
    </row>
    <row r="83" spans="1:8" ht="56.25" customHeight="1" x14ac:dyDescent="0.25">
      <c r="C83" s="10"/>
      <c r="D83" s="10"/>
      <c r="E83" s="10"/>
      <c r="F83" s="10"/>
      <c r="G83" s="10"/>
      <c r="H83" s="11"/>
    </row>
    <row r="84" spans="1:8" ht="16.5" customHeight="1" x14ac:dyDescent="0.25">
      <c r="B84" s="8">
        <f t="array" ref="B84:H84">日+22+DATE(Calendar6Year,Calendar6MonthOption,1)-WEEKDAY(DATE(Calendar6Year,Calendar6MonthOption,1),WeekdayOption)</f>
        <v>46286</v>
      </c>
      <c r="C84" s="8">
        <v>46287</v>
      </c>
      <c r="D84" s="8">
        <v>46288</v>
      </c>
      <c r="E84" s="8">
        <v>46289</v>
      </c>
      <c r="F84" s="8">
        <v>46290</v>
      </c>
      <c r="G84" s="8">
        <v>46291</v>
      </c>
      <c r="H84" s="9">
        <v>46292</v>
      </c>
    </row>
    <row r="85" spans="1:8" ht="56.25" customHeight="1" x14ac:dyDescent="0.25">
      <c r="B85" s="24" t="s">
        <v>4</v>
      </c>
      <c r="C85" s="24" t="s">
        <v>35</v>
      </c>
      <c r="D85" s="24" t="s">
        <v>13</v>
      </c>
      <c r="E85" s="10"/>
      <c r="F85" s="10"/>
      <c r="G85" s="10"/>
      <c r="H85" s="11"/>
    </row>
    <row r="86" spans="1:8" ht="16.5" customHeight="1" x14ac:dyDescent="0.25">
      <c r="B86" s="8">
        <f t="array" ref="B86:H86">日+29+DATE(Calendar6Year,Calendar6MonthOption,1)-WEEKDAY(DATE(Calendar6Year,Calendar6MonthOption,1),WeekdayOption)</f>
        <v>46293</v>
      </c>
      <c r="C86" s="8">
        <v>46294</v>
      </c>
      <c r="D86" s="8">
        <v>46295</v>
      </c>
      <c r="E86" s="8">
        <v>46296</v>
      </c>
      <c r="F86" s="8">
        <v>46297</v>
      </c>
      <c r="G86" s="8">
        <v>46298</v>
      </c>
      <c r="H86" s="9">
        <v>46299</v>
      </c>
    </row>
    <row r="87" spans="1:8" ht="57" customHeight="1" x14ac:dyDescent="0.25">
      <c r="B87" s="10"/>
      <c r="C87" s="21" t="s">
        <v>43</v>
      </c>
      <c r="D87" s="20" t="s">
        <v>48</v>
      </c>
      <c r="E87" s="36"/>
      <c r="F87" s="36"/>
      <c r="G87" s="36"/>
      <c r="H87" s="36"/>
    </row>
    <row r="88" spans="1:8" ht="16.5" customHeight="1" x14ac:dyDescent="0.25">
      <c r="B88" s="8">
        <f t="array" ref="B88:C88">日+36+DATE(Calendar6Year,Calendar6MonthOption,1)-WEEKDAY(DATE(Calendar6Year,Calendar6MonthOption,1),WeekdayOption)</f>
        <v>46300</v>
      </c>
      <c r="C88" s="8">
        <v>46301</v>
      </c>
      <c r="D88" s="64" t="s">
        <v>0</v>
      </c>
      <c r="E88" s="64"/>
      <c r="F88" s="64"/>
      <c r="G88" s="64"/>
      <c r="H88" s="64"/>
    </row>
    <row r="89" spans="1:8" ht="63.75" customHeight="1" x14ac:dyDescent="0.25">
      <c r="B89" s="36"/>
      <c r="C89" s="36"/>
      <c r="D89" s="65" t="s">
        <v>6</v>
      </c>
      <c r="E89" s="65"/>
      <c r="F89" s="65"/>
      <c r="G89" s="65"/>
      <c r="H89" s="65"/>
    </row>
    <row r="90" spans="1:8" ht="63.75" customHeight="1" x14ac:dyDescent="0.25">
      <c r="B90" s="10"/>
      <c r="C90" s="10"/>
      <c r="D90" s="15"/>
      <c r="E90" s="15"/>
      <c r="F90" s="15"/>
      <c r="G90" s="15"/>
      <c r="H90" s="15"/>
    </row>
    <row r="91" spans="1:8" ht="54" customHeight="1" x14ac:dyDescent="0.7">
      <c r="A91" s="1"/>
      <c r="B91" s="2">
        <f>YEAR(DATE(Calendar6Year,Calendar6MonthOption+1,1))</f>
        <v>2026</v>
      </c>
      <c r="C91" s="3" t="str">
        <f>TEXT(DATE(Calendar6Year,Calendar6MonthOption+1,1),"m 月")</f>
        <v>10 月</v>
      </c>
      <c r="D91" s="12"/>
      <c r="E91" s="12"/>
      <c r="F91" s="12"/>
      <c r="G91" s="12"/>
      <c r="H91" s="1"/>
    </row>
    <row r="92" spans="1:8" ht="14.25" customHeight="1" x14ac:dyDescent="0.25">
      <c r="A92" s="5"/>
      <c r="B92" s="6" t="str">
        <f t="shared" ref="B92:H92" si="6">UPPER(TEXT(B93,"aaaa"))</f>
        <v>月曜日</v>
      </c>
      <c r="C92" s="7" t="str">
        <f t="shared" si="6"/>
        <v>火曜日</v>
      </c>
      <c r="D92" s="6" t="str">
        <f t="shared" si="6"/>
        <v>水曜日</v>
      </c>
      <c r="E92" s="7" t="str">
        <f t="shared" si="6"/>
        <v>木曜日</v>
      </c>
      <c r="F92" s="6" t="str">
        <f t="shared" si="6"/>
        <v>金曜日</v>
      </c>
      <c r="G92" s="7" t="str">
        <f t="shared" si="6"/>
        <v>土曜日</v>
      </c>
      <c r="H92" s="6" t="str">
        <f t="shared" si="6"/>
        <v>日曜日</v>
      </c>
    </row>
    <row r="93" spans="1:8" ht="16.5" customHeight="1" x14ac:dyDescent="0.25">
      <c r="B93" s="8">
        <f t="array" ref="B93:H93">日+1+DATE(Calendar7Year,Calendar7MonthOption,1)-WEEKDAY(DATE(Calendar7Year,Calendar7MonthOption,1),WeekdayOption)</f>
        <v>46293</v>
      </c>
      <c r="C93" s="8">
        <v>46294</v>
      </c>
      <c r="D93" s="8">
        <v>46295</v>
      </c>
      <c r="E93" s="8">
        <v>46296</v>
      </c>
      <c r="F93" s="8">
        <v>46297</v>
      </c>
      <c r="G93" s="8">
        <v>46298</v>
      </c>
      <c r="H93" s="9">
        <v>46299</v>
      </c>
    </row>
    <row r="94" spans="1:8" ht="83.25" customHeight="1" x14ac:dyDescent="0.25">
      <c r="B94" s="36"/>
      <c r="C94" s="36"/>
      <c r="D94" s="36"/>
      <c r="E94" s="20" t="s">
        <v>57</v>
      </c>
      <c r="F94" s="20" t="s">
        <v>54</v>
      </c>
      <c r="G94" s="19"/>
      <c r="H94" s="11"/>
    </row>
    <row r="95" spans="1:8" ht="16.5" customHeight="1" x14ac:dyDescent="0.25">
      <c r="B95" s="8">
        <f t="array" ref="B95:H95">日+8+DATE(Calendar7Year,Calendar7MonthOption,1)-WEEKDAY(DATE(Calendar7Year,Calendar7MonthOption,1),WeekdayOption)</f>
        <v>46300</v>
      </c>
      <c r="C95" s="8">
        <v>46301</v>
      </c>
      <c r="D95" s="8">
        <v>46302</v>
      </c>
      <c r="E95" s="8">
        <v>46303</v>
      </c>
      <c r="F95" s="8">
        <v>46304</v>
      </c>
      <c r="G95" s="8">
        <v>46305</v>
      </c>
      <c r="H95" s="9">
        <v>46306</v>
      </c>
    </row>
    <row r="96" spans="1:8" ht="86.25" customHeight="1" x14ac:dyDescent="0.25">
      <c r="B96" s="20" t="s">
        <v>63</v>
      </c>
      <c r="C96" s="21" t="s">
        <v>43</v>
      </c>
      <c r="D96" s="20" t="s">
        <v>42</v>
      </c>
      <c r="E96" s="20" t="s">
        <v>58</v>
      </c>
      <c r="F96" s="20" t="s">
        <v>55</v>
      </c>
      <c r="G96" s="21"/>
      <c r="H96" s="11"/>
    </row>
    <row r="97" spans="1:8" ht="16.5" customHeight="1" x14ac:dyDescent="0.25">
      <c r="B97" s="8" cm="1">
        <f t="array" ref="B97:H97">日+15+DATE(Calendar7Year,Calendar7MonthOption,1)-WEEKDAY(DATE(Calendar7Year,Calendar7MonthOption,1),WeekdayOption)</f>
        <v>46307</v>
      </c>
      <c r="C97" s="8">
        <v>46308</v>
      </c>
      <c r="D97" s="8">
        <v>46309</v>
      </c>
      <c r="E97" s="8">
        <v>46310</v>
      </c>
      <c r="F97" s="8">
        <v>46311</v>
      </c>
      <c r="G97" s="8">
        <v>46312</v>
      </c>
      <c r="H97" s="9">
        <v>46313</v>
      </c>
    </row>
    <row r="98" spans="1:8" ht="76.5" customHeight="1" x14ac:dyDescent="0.25">
      <c r="B98" s="33" t="s">
        <v>14</v>
      </c>
      <c r="C98" s="21" t="s">
        <v>43</v>
      </c>
      <c r="D98" s="20" t="s">
        <v>44</v>
      </c>
      <c r="E98" s="20" t="s">
        <v>59</v>
      </c>
      <c r="F98" s="20" t="s">
        <v>55</v>
      </c>
      <c r="G98" s="21"/>
      <c r="H98" s="11"/>
    </row>
    <row r="99" spans="1:8" ht="16.5" customHeight="1" x14ac:dyDescent="0.25">
      <c r="B99" s="8">
        <f t="array" ref="B99:H99">日+22+DATE(Calendar7Year,Calendar7MonthOption,1)-WEEKDAY(DATE(Calendar7Year,Calendar7MonthOption,1),WeekdayOption)</f>
        <v>46314</v>
      </c>
      <c r="C99" s="8">
        <v>46315</v>
      </c>
      <c r="D99" s="8">
        <v>46316</v>
      </c>
      <c r="E99" s="8">
        <v>46317</v>
      </c>
      <c r="F99" s="8">
        <v>46318</v>
      </c>
      <c r="G99" s="8">
        <v>46319</v>
      </c>
      <c r="H99" s="9">
        <v>46320</v>
      </c>
    </row>
    <row r="100" spans="1:8" ht="84" customHeight="1" x14ac:dyDescent="0.25">
      <c r="B100" s="20" t="s">
        <v>63</v>
      </c>
      <c r="C100" s="21" t="s">
        <v>43</v>
      </c>
      <c r="D100" s="20" t="s">
        <v>49</v>
      </c>
      <c r="E100" s="20" t="s">
        <v>58</v>
      </c>
      <c r="F100" s="20" t="s">
        <v>55</v>
      </c>
      <c r="G100" s="21"/>
      <c r="H100" s="11"/>
    </row>
    <row r="101" spans="1:8" ht="16.5" customHeight="1" x14ac:dyDescent="0.25">
      <c r="B101" s="8">
        <f t="array" ref="B101:H101">日+29+DATE(Calendar7Year,Calendar7MonthOption,1)-WEEKDAY(DATE(Calendar7Year,Calendar7MonthOption,1),WeekdayOption)</f>
        <v>46321</v>
      </c>
      <c r="C101" s="8">
        <v>46322</v>
      </c>
      <c r="D101" s="8">
        <v>46323</v>
      </c>
      <c r="E101" s="8">
        <v>46324</v>
      </c>
      <c r="F101" s="8">
        <v>46325</v>
      </c>
      <c r="G101" s="8">
        <v>46326</v>
      </c>
      <c r="H101" s="9">
        <v>46327</v>
      </c>
    </row>
    <row r="102" spans="1:8" ht="86.25" customHeight="1" x14ac:dyDescent="0.25">
      <c r="B102" s="20" t="s">
        <v>63</v>
      </c>
      <c r="C102" s="21" t="s">
        <v>43</v>
      </c>
      <c r="D102" s="20" t="s">
        <v>44</v>
      </c>
      <c r="E102" s="20" t="s">
        <v>58</v>
      </c>
      <c r="F102" s="20" t="s">
        <v>55</v>
      </c>
      <c r="G102" s="51"/>
      <c r="H102" s="36"/>
    </row>
    <row r="103" spans="1:8" ht="16.5" customHeight="1" x14ac:dyDescent="0.25">
      <c r="B103" s="8">
        <f t="array" ref="B103:C103">日+36+DATE(Calendar7Year,Calendar7MonthOption,1)-WEEKDAY(DATE(Calendar7Year,Calendar7MonthOption,1),WeekdayOption)</f>
        <v>46328</v>
      </c>
      <c r="C103" s="8">
        <v>46329</v>
      </c>
      <c r="D103" s="64" t="s">
        <v>0</v>
      </c>
      <c r="E103" s="64"/>
      <c r="F103" s="64"/>
      <c r="G103" s="64"/>
      <c r="H103" s="64"/>
    </row>
    <row r="104" spans="1:8" ht="63.75" customHeight="1" x14ac:dyDescent="0.25">
      <c r="B104" s="36"/>
      <c r="C104" s="36"/>
      <c r="D104" s="65" t="s">
        <v>6</v>
      </c>
      <c r="E104" s="65"/>
      <c r="F104" s="65"/>
      <c r="G104" s="65"/>
      <c r="H104" s="65"/>
    </row>
    <row r="105" spans="1:8" ht="63.75" customHeight="1" x14ac:dyDescent="0.25">
      <c r="B105" s="10"/>
      <c r="C105" s="10"/>
      <c r="D105" s="15"/>
      <c r="E105" s="15"/>
      <c r="F105" s="15"/>
      <c r="G105" s="15"/>
      <c r="H105" s="15"/>
    </row>
    <row r="106" spans="1:8" ht="54" customHeight="1" x14ac:dyDescent="0.7">
      <c r="A106" s="1"/>
      <c r="B106" s="2">
        <f>YEAR(DATE(Calendar7Year,Calendar7MonthOption+1,1))</f>
        <v>2026</v>
      </c>
      <c r="C106" s="3" t="str">
        <f>TEXT(DATE(Calendar7Year,Calendar7MonthOption+1,1),"m 月")</f>
        <v>11 月</v>
      </c>
      <c r="D106" s="12"/>
      <c r="E106" s="12"/>
      <c r="F106" s="12"/>
      <c r="G106" s="12"/>
      <c r="H106" s="1"/>
    </row>
    <row r="107" spans="1:8" ht="14.25" customHeight="1" x14ac:dyDescent="0.25">
      <c r="A107" s="5"/>
      <c r="B107" s="6" t="str">
        <f t="shared" ref="B107:H107" si="7">UPPER(TEXT(B108,"aaaa"))</f>
        <v>月曜日</v>
      </c>
      <c r="C107" s="7" t="str">
        <f t="shared" si="7"/>
        <v>火曜日</v>
      </c>
      <c r="D107" s="6" t="str">
        <f t="shared" si="7"/>
        <v>水曜日</v>
      </c>
      <c r="E107" s="7" t="str">
        <f t="shared" si="7"/>
        <v>木曜日</v>
      </c>
      <c r="F107" s="6" t="str">
        <f t="shared" si="7"/>
        <v>金曜日</v>
      </c>
      <c r="G107" s="7" t="str">
        <f t="shared" si="7"/>
        <v>土曜日</v>
      </c>
      <c r="H107" s="6" t="str">
        <f t="shared" si="7"/>
        <v>日曜日</v>
      </c>
    </row>
    <row r="108" spans="1:8" ht="16.5" customHeight="1" x14ac:dyDescent="0.25">
      <c r="B108" s="8">
        <f t="array" ref="B108:H108">日+1+DATE(Calendar8Year,Calendar8MonthOption,1)-WEEKDAY(DATE(Calendar8Year,Calendar8MonthOption,1),WeekdayOption)</f>
        <v>46321</v>
      </c>
      <c r="C108" s="8">
        <v>46322</v>
      </c>
      <c r="D108" s="8">
        <v>46323</v>
      </c>
      <c r="E108" s="8">
        <v>46324</v>
      </c>
      <c r="F108" s="8">
        <v>46325</v>
      </c>
      <c r="G108" s="8">
        <v>46326</v>
      </c>
      <c r="H108" s="9">
        <v>46327</v>
      </c>
    </row>
    <row r="109" spans="1:8" ht="56.25" customHeight="1" x14ac:dyDescent="0.25">
      <c r="B109" s="36"/>
      <c r="C109" s="36"/>
      <c r="D109" s="36"/>
      <c r="E109" s="36"/>
      <c r="F109" s="36"/>
      <c r="G109" s="36"/>
      <c r="H109" s="11"/>
    </row>
    <row r="110" spans="1:8" ht="16.5" customHeight="1" x14ac:dyDescent="0.25">
      <c r="B110" s="8">
        <f t="array" ref="B110:H110">日+8+DATE(Calendar8Year,Calendar8MonthOption,1)-WEEKDAY(DATE(Calendar8Year,Calendar8MonthOption,1),WeekdayOption)</f>
        <v>46328</v>
      </c>
      <c r="C110" s="8">
        <v>46329</v>
      </c>
      <c r="D110" s="8">
        <v>46330</v>
      </c>
      <c r="E110" s="8">
        <v>46331</v>
      </c>
      <c r="F110" s="8">
        <v>46332</v>
      </c>
      <c r="G110" s="8">
        <v>46333</v>
      </c>
      <c r="H110" s="9">
        <v>46334</v>
      </c>
    </row>
    <row r="111" spans="1:8" ht="84.75" customHeight="1" x14ac:dyDescent="0.25">
      <c r="B111" s="20" t="s">
        <v>63</v>
      </c>
      <c r="C111" s="33" t="s">
        <v>22</v>
      </c>
      <c r="D111" s="20" t="s">
        <v>50</v>
      </c>
      <c r="E111" s="20" t="s">
        <v>58</v>
      </c>
      <c r="F111" s="20" t="s">
        <v>55</v>
      </c>
      <c r="G111" s="21"/>
      <c r="H111" s="11"/>
    </row>
    <row r="112" spans="1:8" ht="16.5" customHeight="1" x14ac:dyDescent="0.25">
      <c r="B112" s="8">
        <f t="array" ref="B112:H112">日+15+DATE(Calendar8Year,Calendar8MonthOption,1)-WEEKDAY(DATE(Calendar8Year,Calendar8MonthOption,1),WeekdayOption)</f>
        <v>46335</v>
      </c>
      <c r="C112" s="8">
        <v>46336</v>
      </c>
      <c r="D112" s="8">
        <v>46337</v>
      </c>
      <c r="E112" s="8">
        <v>46338</v>
      </c>
      <c r="F112" s="8">
        <v>46339</v>
      </c>
      <c r="G112" s="8">
        <v>46340</v>
      </c>
      <c r="H112" s="9">
        <v>46341</v>
      </c>
    </row>
    <row r="113" spans="1:8" ht="84.75" customHeight="1" x14ac:dyDescent="0.25">
      <c r="B113" s="20" t="s">
        <v>63</v>
      </c>
      <c r="C113" s="21" t="s">
        <v>43</v>
      </c>
      <c r="D113" s="21" t="s">
        <v>51</v>
      </c>
      <c r="E113" s="20" t="s">
        <v>58</v>
      </c>
      <c r="F113" s="20" t="s">
        <v>55</v>
      </c>
      <c r="G113" s="21"/>
      <c r="H113" s="11"/>
    </row>
    <row r="114" spans="1:8" ht="16.5" customHeight="1" x14ac:dyDescent="0.25">
      <c r="B114" s="8">
        <f t="array" ref="B114:H114">日+22+DATE(Calendar8Year,Calendar8MonthOption,1)-WEEKDAY(DATE(Calendar8Year,Calendar8MonthOption,1),WeekdayOption)</f>
        <v>46342</v>
      </c>
      <c r="C114" s="8">
        <v>46343</v>
      </c>
      <c r="D114" s="8">
        <v>46344</v>
      </c>
      <c r="E114" s="8">
        <v>46345</v>
      </c>
      <c r="F114" s="8">
        <v>46346</v>
      </c>
      <c r="G114" s="8">
        <v>46347</v>
      </c>
      <c r="H114" s="9">
        <v>46348</v>
      </c>
    </row>
    <row r="115" spans="1:8" ht="81.75" customHeight="1" x14ac:dyDescent="0.25">
      <c r="B115" s="20" t="s">
        <v>63</v>
      </c>
      <c r="C115" s="21" t="s">
        <v>43</v>
      </c>
      <c r="D115" s="20" t="s">
        <v>45</v>
      </c>
      <c r="E115" s="20" t="s">
        <v>58</v>
      </c>
      <c r="F115" s="20" t="s">
        <v>55</v>
      </c>
      <c r="G115" s="20"/>
      <c r="H115" s="52"/>
    </row>
    <row r="116" spans="1:8" ht="16.5" customHeight="1" x14ac:dyDescent="0.25">
      <c r="B116" s="8">
        <f t="array" ref="B116:H116">日+29+DATE(Calendar8Year,Calendar8MonthOption,1)-WEEKDAY(DATE(Calendar8Year,Calendar8MonthOption,1),WeekdayOption)</f>
        <v>46349</v>
      </c>
      <c r="C116" s="8">
        <v>46350</v>
      </c>
      <c r="D116" s="8">
        <v>46351</v>
      </c>
      <c r="E116" s="8">
        <v>46352</v>
      </c>
      <c r="F116" s="8">
        <v>46353</v>
      </c>
      <c r="G116" s="8">
        <v>46354</v>
      </c>
      <c r="H116" s="9">
        <v>46355</v>
      </c>
    </row>
    <row r="117" spans="1:8" ht="72.75" customHeight="1" x14ac:dyDescent="0.25">
      <c r="B117" s="33" t="s">
        <v>17</v>
      </c>
      <c r="C117" s="21" t="s">
        <v>39</v>
      </c>
      <c r="D117" s="20" t="s">
        <v>52</v>
      </c>
      <c r="E117" s="20" t="s">
        <v>46</v>
      </c>
      <c r="F117" s="20" t="s">
        <v>56</v>
      </c>
      <c r="G117" s="21"/>
      <c r="H117" s="51"/>
    </row>
    <row r="118" spans="1:8" ht="16.5" customHeight="1" x14ac:dyDescent="0.25">
      <c r="B118" s="8">
        <f t="array" ref="B118:C118">日+36+DATE(Calendar8Year,Calendar8MonthOption,1)-WEEKDAY(DATE(Calendar8Year,Calendar8MonthOption,1),WeekdayOption)</f>
        <v>46356</v>
      </c>
      <c r="C118" s="8">
        <v>46357</v>
      </c>
      <c r="D118" s="64" t="s">
        <v>0</v>
      </c>
      <c r="E118" s="64"/>
      <c r="F118" s="64"/>
      <c r="G118" s="64"/>
      <c r="H118" s="64"/>
    </row>
    <row r="119" spans="1:8" ht="63.75" customHeight="1" x14ac:dyDescent="0.25">
      <c r="B119" s="20" t="s">
        <v>63</v>
      </c>
      <c r="C119" s="36"/>
      <c r="D119" s="65" t="s">
        <v>6</v>
      </c>
      <c r="E119" s="65"/>
      <c r="F119" s="65"/>
      <c r="G119" s="65"/>
      <c r="H119" s="65"/>
    </row>
    <row r="120" spans="1:8" ht="63.75" customHeight="1" x14ac:dyDescent="0.25">
      <c r="B120" s="10"/>
      <c r="C120" s="10"/>
      <c r="D120" s="15"/>
      <c r="E120" s="15"/>
      <c r="F120" s="15"/>
      <c r="G120" s="15"/>
      <c r="H120" s="15"/>
    </row>
    <row r="121" spans="1:8" ht="54" customHeight="1" x14ac:dyDescent="0.7">
      <c r="A121" s="1"/>
      <c r="B121" s="2">
        <f>YEAR(DATE(Calendar8Year,Calendar8MonthOption+1,1))</f>
        <v>2026</v>
      </c>
      <c r="C121" s="3" t="str">
        <f>TEXT(DATE(Calendar8Year,Calendar8MonthOption+1,1),"m 月")</f>
        <v>12 月</v>
      </c>
      <c r="D121" s="12"/>
      <c r="E121" s="12"/>
      <c r="F121" s="12"/>
      <c r="G121" s="12"/>
      <c r="H121" s="1"/>
    </row>
    <row r="122" spans="1:8" ht="14.25" customHeight="1" x14ac:dyDescent="0.25">
      <c r="A122" s="5"/>
      <c r="B122" s="6" t="str">
        <f t="shared" ref="B122:H122" si="8">UPPER(TEXT(B123,"aaaa"))</f>
        <v>月曜日</v>
      </c>
      <c r="C122" s="7" t="str">
        <f t="shared" si="8"/>
        <v>火曜日</v>
      </c>
      <c r="D122" s="6" t="str">
        <f t="shared" si="8"/>
        <v>水曜日</v>
      </c>
      <c r="E122" s="7" t="str">
        <f t="shared" si="8"/>
        <v>木曜日</v>
      </c>
      <c r="F122" s="6" t="str">
        <f t="shared" si="8"/>
        <v>金曜日</v>
      </c>
      <c r="G122" s="7" t="str">
        <f t="shared" si="8"/>
        <v>土曜日</v>
      </c>
      <c r="H122" s="6" t="str">
        <f t="shared" si="8"/>
        <v>日曜日</v>
      </c>
    </row>
    <row r="123" spans="1:8" ht="16.5" customHeight="1" x14ac:dyDescent="0.25">
      <c r="B123" s="8">
        <f t="array" ref="B123:H123">日+1+DATE(Calendar9Year,Calendar9MonthOption,1)-WEEKDAY(DATE(Calendar9Year,Calendar9MonthOption,1),WeekdayOption)</f>
        <v>46356</v>
      </c>
      <c r="C123" s="8">
        <v>46357</v>
      </c>
      <c r="D123" s="8">
        <v>46358</v>
      </c>
      <c r="E123" s="8">
        <v>46359</v>
      </c>
      <c r="F123" s="8">
        <v>46360</v>
      </c>
      <c r="G123" s="8">
        <v>46361</v>
      </c>
      <c r="H123" s="9">
        <v>46362</v>
      </c>
    </row>
    <row r="124" spans="1:8" ht="79.5" customHeight="1" x14ac:dyDescent="0.25">
      <c r="B124" s="36"/>
      <c r="C124" s="21" t="s">
        <v>40</v>
      </c>
      <c r="D124" s="20" t="s">
        <v>42</v>
      </c>
      <c r="E124" s="20" t="s">
        <v>46</v>
      </c>
      <c r="F124" s="20" t="s">
        <v>55</v>
      </c>
      <c r="G124" s="32"/>
      <c r="H124" s="22"/>
    </row>
    <row r="125" spans="1:8" ht="16.5" customHeight="1" x14ac:dyDescent="0.25">
      <c r="B125" s="8">
        <f t="array" ref="B125:H125">日+8+DATE(Calendar9Year,Calendar9MonthOption,1)-WEEKDAY(DATE(Calendar9Year,Calendar9MonthOption,1),WeekdayOption)</f>
        <v>46363</v>
      </c>
      <c r="C125" s="8">
        <v>46364</v>
      </c>
      <c r="D125" s="8">
        <v>46365</v>
      </c>
      <c r="E125" s="8">
        <v>46366</v>
      </c>
      <c r="F125" s="8">
        <v>46367</v>
      </c>
      <c r="G125" s="8">
        <v>46368</v>
      </c>
      <c r="H125" s="9">
        <v>46369</v>
      </c>
    </row>
    <row r="126" spans="1:8" ht="81" customHeight="1" x14ac:dyDescent="0.25">
      <c r="B126" s="20" t="s">
        <v>37</v>
      </c>
      <c r="C126" s="20" t="s">
        <v>41</v>
      </c>
      <c r="D126" s="20" t="s">
        <v>44</v>
      </c>
      <c r="E126" s="20" t="s">
        <v>46</v>
      </c>
      <c r="F126" s="20" t="s">
        <v>60</v>
      </c>
      <c r="G126" s="63" t="s">
        <v>61</v>
      </c>
      <c r="H126" s="11"/>
    </row>
    <row r="127" spans="1:8" ht="16.5" customHeight="1" x14ac:dyDescent="0.25">
      <c r="B127" s="8">
        <f t="array" ref="B127:H127">日+15+DATE(Calendar9Year,Calendar9MonthOption,1)-WEEKDAY(DATE(Calendar9Year,Calendar9MonthOption,1),WeekdayOption)</f>
        <v>46370</v>
      </c>
      <c r="C127" s="8">
        <v>46371</v>
      </c>
      <c r="D127" s="8">
        <v>46372</v>
      </c>
      <c r="E127" s="8">
        <v>46373</v>
      </c>
      <c r="F127" s="8">
        <v>46374</v>
      </c>
      <c r="G127" s="8">
        <v>46375</v>
      </c>
      <c r="H127" s="9">
        <v>46376</v>
      </c>
    </row>
    <row r="128" spans="1:8" ht="79.5" customHeight="1" x14ac:dyDescent="0.25">
      <c r="B128" s="20"/>
      <c r="C128" s="20" t="s">
        <v>41</v>
      </c>
      <c r="D128" s="20" t="s">
        <v>53</v>
      </c>
      <c r="E128" s="20" t="s">
        <v>46</v>
      </c>
      <c r="F128" s="20" t="s">
        <v>55</v>
      </c>
      <c r="G128" s="27"/>
      <c r="H128" s="11"/>
    </row>
    <row r="129" spans="1:9" ht="16.5" customHeight="1" x14ac:dyDescent="0.25">
      <c r="B129" s="8">
        <f t="array" ref="B129:H129">日+22+DATE(Calendar9Year,Calendar9MonthOption,1)-WEEKDAY(DATE(Calendar9Year,Calendar9MonthOption,1),WeekdayOption)</f>
        <v>46377</v>
      </c>
      <c r="C129" s="8">
        <v>46378</v>
      </c>
      <c r="D129" s="8">
        <v>46379</v>
      </c>
      <c r="E129" s="8">
        <v>46380</v>
      </c>
      <c r="F129" s="8">
        <v>46381</v>
      </c>
      <c r="G129" s="8">
        <v>46382</v>
      </c>
      <c r="H129" s="9">
        <v>46383</v>
      </c>
    </row>
    <row r="130" spans="1:9" ht="88.5" customHeight="1" x14ac:dyDescent="0.25">
      <c r="B130" s="20"/>
      <c r="C130" s="20" t="s">
        <v>41</v>
      </c>
      <c r="D130" s="20" t="s">
        <v>52</v>
      </c>
      <c r="E130" s="20" t="s">
        <v>46</v>
      </c>
      <c r="F130" s="20" t="s">
        <v>55</v>
      </c>
      <c r="G130" s="53"/>
      <c r="H130" s="53"/>
    </row>
    <row r="131" spans="1:9" ht="16.5" customHeight="1" x14ac:dyDescent="0.25">
      <c r="B131" s="8">
        <f t="array" ref="B131:H131">日+29+DATE(Calendar9Year,Calendar9MonthOption,1)-WEEKDAY(DATE(Calendar9Year,Calendar9MonthOption,1),WeekdayOption)</f>
        <v>46384</v>
      </c>
      <c r="C131" s="8">
        <v>46385</v>
      </c>
      <c r="D131" s="8">
        <v>46386</v>
      </c>
      <c r="E131" s="8">
        <v>46387</v>
      </c>
      <c r="F131" s="8">
        <v>46388</v>
      </c>
      <c r="G131" s="8">
        <v>46389</v>
      </c>
      <c r="H131" s="9">
        <v>46390</v>
      </c>
    </row>
    <row r="132" spans="1:9" ht="65.25" customHeight="1" x14ac:dyDescent="0.25">
      <c r="B132" s="13"/>
      <c r="C132" s="29"/>
      <c r="D132" s="29"/>
      <c r="E132" s="36"/>
      <c r="F132" s="36"/>
      <c r="G132" s="36"/>
      <c r="H132" s="36"/>
    </row>
    <row r="133" spans="1:9" ht="16.5" customHeight="1" x14ac:dyDescent="0.25">
      <c r="B133" s="8">
        <f t="array" ref="B133:C133">日+36+DATE(Calendar9Year,Calendar9MonthOption,1)-WEEKDAY(DATE(Calendar9Year,Calendar9MonthOption,1),WeekdayOption)</f>
        <v>46391</v>
      </c>
      <c r="C133" s="8">
        <v>46392</v>
      </c>
      <c r="D133" s="64" t="s">
        <v>0</v>
      </c>
      <c r="E133" s="64"/>
      <c r="F133" s="64"/>
      <c r="G133" s="64"/>
      <c r="H133" s="64"/>
    </row>
    <row r="134" spans="1:9" ht="63.75" customHeight="1" x14ac:dyDescent="0.25">
      <c r="B134" s="36"/>
      <c r="C134" s="36"/>
      <c r="D134" s="65" t="s">
        <v>6</v>
      </c>
      <c r="E134" s="65"/>
      <c r="F134" s="65"/>
      <c r="G134" s="65"/>
      <c r="H134" s="65"/>
    </row>
    <row r="135" spans="1:9" ht="63.75" customHeight="1" x14ac:dyDescent="0.25">
      <c r="B135" s="10"/>
      <c r="C135" s="10"/>
      <c r="D135" s="15"/>
      <c r="E135" s="15"/>
      <c r="F135" s="15"/>
      <c r="G135" s="15"/>
      <c r="H135" s="15"/>
    </row>
    <row r="136" spans="1:9" ht="54" customHeight="1" x14ac:dyDescent="0.7">
      <c r="A136" s="1"/>
      <c r="B136" s="2">
        <f>YEAR(DATE(Calendar9Year,Calendar9MonthOption+1,1))</f>
        <v>2027</v>
      </c>
      <c r="C136" s="3" t="str">
        <f>TEXT(DATE(Calendar9Year,Calendar9MonthOption+1,1),"m 月")</f>
        <v>1 月</v>
      </c>
      <c r="D136" s="12"/>
      <c r="E136" s="12"/>
      <c r="F136" s="12"/>
      <c r="G136" s="12"/>
      <c r="H136" s="1"/>
    </row>
    <row r="137" spans="1:9" ht="14.25" customHeight="1" x14ac:dyDescent="0.25">
      <c r="A137" s="5"/>
      <c r="B137" s="6" t="str">
        <f t="shared" ref="B137:H137" si="9">UPPER(TEXT(B138,"aaaa"))</f>
        <v>月曜日</v>
      </c>
      <c r="C137" s="7" t="str">
        <f t="shared" si="9"/>
        <v>火曜日</v>
      </c>
      <c r="D137" s="6" t="str">
        <f t="shared" si="9"/>
        <v>水曜日</v>
      </c>
      <c r="E137" s="7" t="str">
        <f t="shared" si="9"/>
        <v>木曜日</v>
      </c>
      <c r="F137" s="6" t="str">
        <f t="shared" si="9"/>
        <v>金曜日</v>
      </c>
      <c r="G137" s="7" t="str">
        <f t="shared" si="9"/>
        <v>土曜日</v>
      </c>
      <c r="H137" s="6" t="str">
        <f t="shared" si="9"/>
        <v>日曜日</v>
      </c>
    </row>
    <row r="138" spans="1:9" ht="16.5" customHeight="1" x14ac:dyDescent="0.25">
      <c r="B138" s="8">
        <f t="array" ref="B138:H138">日+1+DATE(Calendar10Year,Calendar10MonthOption,1)-WEEKDAY(DATE(Calendar10Year,Calendar10MonthOption,1),WeekdayOption)</f>
        <v>46384</v>
      </c>
      <c r="C138" s="8">
        <v>46385</v>
      </c>
      <c r="D138" s="8">
        <v>46386</v>
      </c>
      <c r="E138" s="8">
        <v>46387</v>
      </c>
      <c r="F138" s="8">
        <v>46388</v>
      </c>
      <c r="G138" s="8">
        <v>46389</v>
      </c>
      <c r="H138" s="9">
        <v>46390</v>
      </c>
    </row>
    <row r="139" spans="1:9" ht="30" customHeight="1" x14ac:dyDescent="0.25">
      <c r="B139" s="36"/>
      <c r="C139" s="36"/>
      <c r="D139" s="36"/>
      <c r="E139" s="54"/>
      <c r="F139" s="55"/>
      <c r="G139" s="55"/>
      <c r="H139" s="56"/>
      <c r="I139" s="26"/>
    </row>
    <row r="140" spans="1:9" ht="16.5" customHeight="1" x14ac:dyDescent="0.25">
      <c r="B140" s="8">
        <f t="array" ref="B140:H140">日+8+DATE(Calendar10Year,Calendar10MonthOption,1)-WEEKDAY(DATE(Calendar10Year,Calendar10MonthOption,1),WeekdayOption)</f>
        <v>46391</v>
      </c>
      <c r="C140" s="8">
        <v>46392</v>
      </c>
      <c r="D140" s="8">
        <v>46393</v>
      </c>
      <c r="E140" s="8">
        <v>46394</v>
      </c>
      <c r="F140" s="8">
        <v>46395</v>
      </c>
      <c r="G140" s="8">
        <v>46396</v>
      </c>
      <c r="H140" s="9">
        <v>46397</v>
      </c>
    </row>
    <row r="141" spans="1:9" ht="84.75" customHeight="1" x14ac:dyDescent="0.25">
      <c r="B141" s="21"/>
      <c r="C141" s="20" t="s">
        <v>41</v>
      </c>
      <c r="D141" s="20" t="s">
        <v>62</v>
      </c>
      <c r="E141" s="20" t="s">
        <v>46</v>
      </c>
      <c r="F141" s="20" t="s">
        <v>55</v>
      </c>
      <c r="G141" s="19"/>
      <c r="H141" s="11"/>
    </row>
    <row r="142" spans="1:9" ht="16.5" customHeight="1" x14ac:dyDescent="0.25">
      <c r="B142" s="8">
        <f t="array" ref="B142:H142">日+15+DATE(Calendar10Year,Calendar10MonthOption,1)-WEEKDAY(DATE(Calendar10Year,Calendar10MonthOption,1),WeekdayOption)</f>
        <v>46398</v>
      </c>
      <c r="C142" s="8">
        <v>46399</v>
      </c>
      <c r="D142" s="8">
        <v>46400</v>
      </c>
      <c r="E142" s="8">
        <v>46401</v>
      </c>
      <c r="F142" s="8">
        <v>46402</v>
      </c>
      <c r="G142" s="8">
        <v>46403</v>
      </c>
      <c r="H142" s="9">
        <v>46404</v>
      </c>
    </row>
    <row r="143" spans="1:9" ht="93.75" customHeight="1" x14ac:dyDescent="0.25">
      <c r="B143" s="24" t="s">
        <v>5</v>
      </c>
      <c r="C143" s="20" t="s">
        <v>41</v>
      </c>
      <c r="D143" s="20" t="s">
        <v>64</v>
      </c>
      <c r="E143" s="20" t="s">
        <v>46</v>
      </c>
      <c r="F143" s="20" t="s">
        <v>55</v>
      </c>
      <c r="G143" s="21"/>
      <c r="H143" s="21"/>
    </row>
    <row r="144" spans="1:9" ht="16.5" customHeight="1" x14ac:dyDescent="0.25">
      <c r="B144" s="8">
        <f t="array" ref="B144:H144">日+22+DATE(Calendar10Year,Calendar10MonthOption,1)-WEEKDAY(DATE(Calendar10Year,Calendar10MonthOption,1),WeekdayOption)</f>
        <v>46405</v>
      </c>
      <c r="C144" s="8">
        <v>46406</v>
      </c>
      <c r="D144" s="8">
        <v>46407</v>
      </c>
      <c r="E144" s="8">
        <v>46408</v>
      </c>
      <c r="F144" s="8">
        <v>46409</v>
      </c>
      <c r="G144" s="8">
        <v>46410</v>
      </c>
      <c r="H144" s="9">
        <v>46411</v>
      </c>
    </row>
    <row r="145" spans="2:8" ht="66.75" customHeight="1" x14ac:dyDescent="0.25">
      <c r="B145" s="10"/>
      <c r="C145" s="20" t="s">
        <v>41</v>
      </c>
      <c r="D145" s="21" t="s">
        <v>65</v>
      </c>
      <c r="E145" s="21" t="s">
        <v>47</v>
      </c>
      <c r="F145" s="21"/>
      <c r="G145" s="28"/>
      <c r="H145" s="11"/>
    </row>
    <row r="146" spans="2:8" ht="16.5" customHeight="1" x14ac:dyDescent="0.25">
      <c r="B146" s="8">
        <f t="array" ref="B146:H146">日+29+DATE(Calendar10Year,Calendar10MonthOption,1)-WEEKDAY(DATE(Calendar10Year,Calendar10MonthOption,1),WeekdayOption)</f>
        <v>46412</v>
      </c>
      <c r="C146" s="8">
        <v>46413</v>
      </c>
      <c r="D146" s="8">
        <v>46414</v>
      </c>
      <c r="E146" s="8">
        <v>46415</v>
      </c>
      <c r="F146" s="8">
        <v>46416</v>
      </c>
      <c r="G146" s="8">
        <v>46417</v>
      </c>
      <c r="H146" s="9">
        <v>46418</v>
      </c>
    </row>
    <row r="147" spans="2:8" ht="65.25" customHeight="1" x14ac:dyDescent="0.25">
      <c r="B147" s="10"/>
      <c r="C147" s="20" t="s">
        <v>66</v>
      </c>
      <c r="D147" s="10"/>
      <c r="E147" s="10"/>
      <c r="F147" s="10"/>
      <c r="G147" s="10"/>
      <c r="H147" s="51"/>
    </row>
    <row r="148" spans="2:8" ht="16.5" customHeight="1" x14ac:dyDescent="0.25">
      <c r="B148" s="8">
        <f t="array" ref="B148:C148">日+36+DATE(Calendar10Year,Calendar10MonthOption,1)-WEEKDAY(DATE(Calendar10Year,Calendar10MonthOption,1),WeekdayOption)</f>
        <v>46419</v>
      </c>
      <c r="C148" s="8">
        <v>46420</v>
      </c>
      <c r="D148" s="64" t="s">
        <v>0</v>
      </c>
      <c r="E148" s="64"/>
      <c r="F148" s="64"/>
      <c r="G148" s="64"/>
      <c r="H148" s="64"/>
    </row>
    <row r="149" spans="2:8" ht="63.75" customHeight="1" x14ac:dyDescent="0.25">
      <c r="B149" s="36"/>
      <c r="C149" s="36"/>
      <c r="D149" s="65" t="s">
        <v>6</v>
      </c>
      <c r="E149" s="65"/>
      <c r="F149" s="65"/>
      <c r="G149" s="65"/>
      <c r="H149" s="65"/>
    </row>
    <row r="150" spans="2:8" ht="63.75" customHeight="1" x14ac:dyDescent="0.25">
      <c r="B150" s="10"/>
      <c r="C150" s="10"/>
      <c r="D150" s="15"/>
      <c r="E150" s="15"/>
      <c r="F150" s="15"/>
      <c r="G150" s="15"/>
      <c r="H150" s="15"/>
    </row>
    <row r="151" spans="2:8" ht="54" customHeight="1" x14ac:dyDescent="0.7">
      <c r="B151" s="2">
        <f>YEAR(DATE(Calendar10Year,Calendar10MonthOption+1,1))</f>
        <v>2027</v>
      </c>
      <c r="C151" s="3" t="str">
        <f>TEXT(DATE(Calendar10Year,Calendar10MonthOption+1,1),"m 月")</f>
        <v>2 月</v>
      </c>
      <c r="D151" s="12"/>
      <c r="E151" s="12"/>
      <c r="F151" s="12"/>
      <c r="G151" s="12"/>
      <c r="H151" s="1"/>
    </row>
    <row r="152" spans="2:8" ht="14.25" customHeight="1" x14ac:dyDescent="0.25">
      <c r="B152" s="6" t="str">
        <f t="shared" ref="B152:H152" si="10">UPPER(TEXT(B153,"aaaa"))</f>
        <v>月曜日</v>
      </c>
      <c r="C152" s="7" t="str">
        <f t="shared" si="10"/>
        <v>火曜日</v>
      </c>
      <c r="D152" s="6" t="str">
        <f t="shared" si="10"/>
        <v>水曜日</v>
      </c>
      <c r="E152" s="7" t="str">
        <f t="shared" si="10"/>
        <v>木曜日</v>
      </c>
      <c r="F152" s="6" t="str">
        <f t="shared" si="10"/>
        <v>金曜日</v>
      </c>
      <c r="G152" s="7" t="str">
        <f t="shared" si="10"/>
        <v>土曜日</v>
      </c>
      <c r="H152" s="6" t="str">
        <f t="shared" si="10"/>
        <v>日曜日</v>
      </c>
    </row>
    <row r="153" spans="2:8" ht="16.5" customHeight="1" x14ac:dyDescent="0.25">
      <c r="B153" s="8">
        <f t="array" ref="B153:H153">日+1+DATE(Calendar11Year,Calendar11MonthOption,1)-WEEKDAY(DATE(Calendar11Year,Calendar11MonthOption,1),WeekdayOption)</f>
        <v>46419</v>
      </c>
      <c r="C153" s="8">
        <v>46420</v>
      </c>
      <c r="D153" s="8">
        <v>46421</v>
      </c>
      <c r="E153" s="8">
        <v>46422</v>
      </c>
      <c r="F153" s="8">
        <v>46423</v>
      </c>
      <c r="G153" s="8">
        <v>46424</v>
      </c>
      <c r="H153" s="9">
        <v>46425</v>
      </c>
    </row>
    <row r="154" spans="2:8" ht="56.25" customHeight="1" x14ac:dyDescent="0.25">
      <c r="B154" s="57"/>
      <c r="C154" s="20" t="s">
        <v>38</v>
      </c>
      <c r="D154" s="57"/>
      <c r="E154" s="58"/>
      <c r="F154" s="57"/>
      <c r="G154" s="59"/>
      <c r="H154" s="11"/>
    </row>
    <row r="155" spans="2:8" ht="16.5" customHeight="1" x14ac:dyDescent="0.25">
      <c r="B155" s="8">
        <f t="array" ref="B155:H155">日+8+DATE(Calendar11Year,Calendar11MonthOption,1)-WEEKDAY(DATE(Calendar11Year,Calendar11MonthOption,1),WeekdayOption)</f>
        <v>46426</v>
      </c>
      <c r="C155" s="8">
        <v>46427</v>
      </c>
      <c r="D155" s="8">
        <v>46428</v>
      </c>
      <c r="E155" s="8">
        <v>46429</v>
      </c>
      <c r="F155" s="8">
        <v>46430</v>
      </c>
      <c r="G155" s="8">
        <v>46431</v>
      </c>
      <c r="H155" s="9">
        <v>46432</v>
      </c>
    </row>
    <row r="156" spans="2:8" ht="56.25" customHeight="1" x14ac:dyDescent="0.25">
      <c r="B156" s="10"/>
      <c r="C156" s="21"/>
      <c r="D156" s="10"/>
      <c r="E156" s="24" t="s">
        <v>36</v>
      </c>
      <c r="F156" s="10"/>
      <c r="G156" s="19"/>
      <c r="H156" s="11"/>
    </row>
    <row r="157" spans="2:8" ht="16.5" customHeight="1" x14ac:dyDescent="0.25">
      <c r="B157" s="8">
        <f t="array" ref="B157:H157">日+15+DATE(Calendar11Year,Calendar11MonthOption,1)-WEEKDAY(DATE(Calendar11Year,Calendar11MonthOption,1),WeekdayOption)</f>
        <v>46433</v>
      </c>
      <c r="C157" s="8">
        <v>46434</v>
      </c>
      <c r="D157" s="8">
        <v>46435</v>
      </c>
      <c r="E157" s="8">
        <v>46436</v>
      </c>
      <c r="F157" s="8">
        <v>46437</v>
      </c>
      <c r="G157" s="8">
        <v>46438</v>
      </c>
      <c r="H157" s="9">
        <v>46439</v>
      </c>
    </row>
    <row r="158" spans="2:8" ht="56.25" customHeight="1" x14ac:dyDescent="0.25">
      <c r="B158" s="18"/>
      <c r="C158" s="18"/>
      <c r="E158" s="20"/>
      <c r="F158" s="20"/>
      <c r="G158" s="10"/>
      <c r="H158" s="11"/>
    </row>
    <row r="159" spans="2:8" ht="16.5" customHeight="1" x14ac:dyDescent="0.25">
      <c r="B159" s="8">
        <f t="array" ref="B159:H159">日+22+DATE(Calendar11Year,Calendar11MonthOption,1)-WEEKDAY(DATE(Calendar11Year,Calendar11MonthOption,1),WeekdayOption)</f>
        <v>46440</v>
      </c>
      <c r="C159" s="8">
        <v>46441</v>
      </c>
      <c r="D159" s="8">
        <v>46442</v>
      </c>
      <c r="E159" s="8">
        <v>46443</v>
      </c>
      <c r="F159" s="8">
        <v>46444</v>
      </c>
      <c r="G159" s="8">
        <v>46445</v>
      </c>
      <c r="H159" s="9">
        <v>46446</v>
      </c>
    </row>
    <row r="160" spans="2:8" ht="56.25" customHeight="1" x14ac:dyDescent="0.25">
      <c r="B160" s="10"/>
      <c r="C160" s="60" t="s">
        <v>23</v>
      </c>
      <c r="D160" s="10"/>
      <c r="E160" s="10"/>
      <c r="F160" s="10"/>
      <c r="G160" s="10"/>
      <c r="H160" s="11"/>
    </row>
    <row r="161" spans="2:8" ht="16.5" customHeight="1" x14ac:dyDescent="0.25">
      <c r="B161" s="8">
        <f t="array" ref="B161:H161">日+29+DATE(Calendar11Year,Calendar11MonthOption,1)-WEEKDAY(DATE(Calendar11Year,Calendar11MonthOption,1),WeekdayOption)</f>
        <v>46447</v>
      </c>
      <c r="C161" s="8">
        <v>46448</v>
      </c>
      <c r="D161" s="8">
        <v>46449</v>
      </c>
      <c r="E161" s="8">
        <v>46450</v>
      </c>
      <c r="F161" s="8">
        <v>46451</v>
      </c>
      <c r="G161" s="8">
        <v>46452</v>
      </c>
      <c r="H161" s="9">
        <v>46453</v>
      </c>
    </row>
    <row r="162" spans="2:8" ht="57" customHeight="1" x14ac:dyDescent="0.25">
      <c r="B162" s="62"/>
      <c r="C162" s="61"/>
      <c r="D162" s="61"/>
      <c r="E162" s="61"/>
      <c r="F162" s="61"/>
      <c r="G162" s="61"/>
      <c r="H162" s="36"/>
    </row>
    <row r="163" spans="2:8" ht="16.5" customHeight="1" x14ac:dyDescent="0.25">
      <c r="B163" s="8">
        <f t="array" ref="B163:C163">日+36+DATE(Calendar11Year,Calendar11MonthOption,1)-WEEKDAY(DATE(Calendar11Year,Calendar11MonthOption,1),WeekdayOption)</f>
        <v>46454</v>
      </c>
      <c r="C163" s="8">
        <v>46455</v>
      </c>
      <c r="D163" s="64" t="s">
        <v>0</v>
      </c>
      <c r="E163" s="64"/>
      <c r="F163" s="64"/>
      <c r="G163" s="64"/>
      <c r="H163" s="64"/>
    </row>
    <row r="164" spans="2:8" ht="63.75" customHeight="1" x14ac:dyDescent="0.25">
      <c r="B164" s="36"/>
      <c r="C164" s="36"/>
      <c r="D164" s="65" t="s">
        <v>6</v>
      </c>
      <c r="E164" s="65"/>
      <c r="F164" s="65"/>
      <c r="G164" s="65"/>
      <c r="H164" s="65"/>
    </row>
    <row r="165" spans="2:8" ht="63.75" customHeight="1" x14ac:dyDescent="0.25">
      <c r="B165" s="10"/>
      <c r="C165" s="10"/>
      <c r="D165" s="15"/>
      <c r="E165" s="15"/>
      <c r="F165" s="15"/>
      <c r="G165" s="15"/>
      <c r="H165" s="15"/>
    </row>
    <row r="166" spans="2:8" ht="54" customHeight="1" x14ac:dyDescent="0.7">
      <c r="B166" s="2">
        <f>YEAR(DATE(Calendar11Year,Calendar11MonthOption+1,1))</f>
        <v>2027</v>
      </c>
      <c r="C166" s="3" t="str">
        <f>TEXT(DATE(Calendar11Year,Calendar11MonthOption+1,1),"m 月")</f>
        <v>3 月</v>
      </c>
      <c r="D166" s="12"/>
      <c r="E166" s="12"/>
      <c r="F166" s="12"/>
      <c r="G166" s="12"/>
      <c r="H166" s="1"/>
    </row>
    <row r="167" spans="2:8" ht="14.25" customHeight="1" x14ac:dyDescent="0.25">
      <c r="B167" s="6" t="str">
        <f t="shared" ref="B167:H167" si="11">UPPER(TEXT(B168,"aaaa"))</f>
        <v>月曜日</v>
      </c>
      <c r="C167" s="7" t="str">
        <f t="shared" si="11"/>
        <v>火曜日</v>
      </c>
      <c r="D167" s="6" t="str">
        <f t="shared" si="11"/>
        <v>水曜日</v>
      </c>
      <c r="E167" s="7" t="str">
        <f t="shared" si="11"/>
        <v>木曜日</v>
      </c>
      <c r="F167" s="6" t="str">
        <f t="shared" si="11"/>
        <v>金曜日</v>
      </c>
      <c r="G167" s="7" t="str">
        <f t="shared" si="11"/>
        <v>土曜日</v>
      </c>
      <c r="H167" s="6" t="str">
        <f t="shared" si="11"/>
        <v>日曜日</v>
      </c>
    </row>
    <row r="168" spans="2:8" ht="16.5" customHeight="1" x14ac:dyDescent="0.25">
      <c r="B168" s="8">
        <f t="array" ref="B168:H168">日+1+DATE(Calendar12Year,Calendar12MonthOption,1)-WEEKDAY(DATE(Calendar12Year,Calendar12MonthOption,1),WeekdayOption)</f>
        <v>46447</v>
      </c>
      <c r="C168" s="8">
        <v>46448</v>
      </c>
      <c r="D168" s="8">
        <v>46449</v>
      </c>
      <c r="E168" s="8">
        <v>46450</v>
      </c>
      <c r="F168" s="8">
        <v>46451</v>
      </c>
      <c r="G168" s="8">
        <v>46452</v>
      </c>
      <c r="H168" s="9">
        <v>46453</v>
      </c>
    </row>
    <row r="169" spans="2:8" ht="56.25" customHeight="1" x14ac:dyDescent="0.25">
      <c r="B169" s="57"/>
      <c r="C169" s="57"/>
      <c r="D169" s="57"/>
      <c r="E169" s="57"/>
      <c r="F169" s="57"/>
      <c r="G169" s="59"/>
      <c r="H169" s="11"/>
    </row>
    <row r="170" spans="2:8" ht="16.5" customHeight="1" x14ac:dyDescent="0.25">
      <c r="B170" s="8">
        <f t="array" ref="B170:H170">日+8+DATE(Calendar12Year,Calendar12MonthOption,1)-WEEKDAY(DATE(Calendar12Year,Calendar12MonthOption,1),WeekdayOption)</f>
        <v>46454</v>
      </c>
      <c r="C170" s="8">
        <v>46455</v>
      </c>
      <c r="D170" s="8">
        <v>46456</v>
      </c>
      <c r="E170" s="8">
        <v>46457</v>
      </c>
      <c r="F170" s="8">
        <v>46458</v>
      </c>
      <c r="G170" s="8">
        <v>46459</v>
      </c>
      <c r="H170" s="9">
        <v>46460</v>
      </c>
    </row>
    <row r="171" spans="2:8" ht="56.25" customHeight="1" x14ac:dyDescent="0.25">
      <c r="B171" s="10"/>
      <c r="C171" s="10"/>
      <c r="D171" s="10"/>
      <c r="E171" s="10"/>
      <c r="F171" s="10"/>
      <c r="G171" s="10"/>
      <c r="H171" s="11"/>
    </row>
    <row r="172" spans="2:8" ht="16.5" customHeight="1" x14ac:dyDescent="0.25">
      <c r="B172" s="8">
        <f t="array" ref="B172:H172">日+15+DATE(Calendar12Year,Calendar12MonthOption,1)-WEEKDAY(DATE(Calendar12Year,Calendar12MonthOption,1),WeekdayOption)</f>
        <v>46461</v>
      </c>
      <c r="C172" s="8">
        <v>46462</v>
      </c>
      <c r="D172" s="8">
        <v>46463</v>
      </c>
      <c r="E172" s="8">
        <v>46464</v>
      </c>
      <c r="F172" s="8">
        <v>46465</v>
      </c>
      <c r="G172" s="8">
        <v>46466</v>
      </c>
      <c r="H172" s="9">
        <v>46467</v>
      </c>
    </row>
    <row r="173" spans="2:8" ht="56.25" customHeight="1" x14ac:dyDescent="0.25">
      <c r="B173" s="10"/>
      <c r="C173" s="10"/>
      <c r="D173" s="10"/>
      <c r="E173" s="10"/>
      <c r="F173" s="10"/>
      <c r="G173" s="10"/>
      <c r="H173" s="24" t="s">
        <v>18</v>
      </c>
    </row>
    <row r="174" spans="2:8" ht="16.5" customHeight="1" x14ac:dyDescent="0.25">
      <c r="B174" s="8">
        <f t="array" ref="B174:H174">日+22+DATE(Calendar12Year,Calendar12MonthOption,1)-WEEKDAY(DATE(Calendar12Year,Calendar12MonthOption,1),WeekdayOption)</f>
        <v>46468</v>
      </c>
      <c r="C174" s="8">
        <v>46469</v>
      </c>
      <c r="D174" s="8">
        <v>46470</v>
      </c>
      <c r="E174" s="8">
        <v>46471</v>
      </c>
      <c r="F174" s="8">
        <v>46472</v>
      </c>
      <c r="G174" s="8">
        <v>46473</v>
      </c>
      <c r="H174" s="9">
        <v>46474</v>
      </c>
    </row>
    <row r="175" spans="2:8" ht="56.25" customHeight="1" x14ac:dyDescent="0.25">
      <c r="B175" s="24" t="s">
        <v>15</v>
      </c>
      <c r="C175" s="10"/>
      <c r="D175" s="10"/>
      <c r="E175" s="10"/>
      <c r="G175" s="10"/>
      <c r="H175" s="11"/>
    </row>
    <row r="176" spans="2:8" ht="16.5" customHeight="1" x14ac:dyDescent="0.25">
      <c r="B176" s="8">
        <f t="array" ref="B176:H176">日+29+DATE(Calendar12Year,Calendar12MonthOption,1)-WEEKDAY(DATE(Calendar12Year,Calendar12MonthOption,1),WeekdayOption)</f>
        <v>46475</v>
      </c>
      <c r="C176" s="8">
        <v>46476</v>
      </c>
      <c r="D176" s="8">
        <v>46477</v>
      </c>
      <c r="E176" s="8">
        <v>46478</v>
      </c>
      <c r="F176" s="8">
        <v>46479</v>
      </c>
      <c r="G176" s="8">
        <v>46480</v>
      </c>
      <c r="H176" s="9">
        <v>46481</v>
      </c>
    </row>
    <row r="177" spans="2:8" ht="57" customHeight="1" x14ac:dyDescent="0.25">
      <c r="B177" s="10"/>
      <c r="C177" s="10"/>
      <c r="D177" s="10"/>
      <c r="E177" s="31"/>
      <c r="F177" s="30"/>
      <c r="G177" s="30"/>
      <c r="H177" s="29"/>
    </row>
    <row r="178" spans="2:8" ht="16.5" customHeight="1" x14ac:dyDescent="0.25">
      <c r="B178" s="8">
        <f t="array" ref="B178:C178">日+36+DATE(Calendar12Year,Calendar12MonthOption,1)-WEEKDAY(DATE(Calendar12Year,Calendar12MonthOption,1),WeekdayOption)</f>
        <v>46482</v>
      </c>
      <c r="C178" s="8">
        <v>46483</v>
      </c>
      <c r="D178" s="64" t="s">
        <v>0</v>
      </c>
      <c r="E178" s="64"/>
      <c r="F178" s="64"/>
      <c r="G178" s="64"/>
      <c r="H178" s="64"/>
    </row>
    <row r="179" spans="2:8" ht="63.75" customHeight="1" x14ac:dyDescent="0.25">
      <c r="B179" s="61"/>
      <c r="C179" s="61"/>
      <c r="D179" s="65" t="s">
        <v>6</v>
      </c>
      <c r="E179" s="65"/>
      <c r="F179" s="65"/>
      <c r="G179" s="65"/>
      <c r="H179" s="65"/>
    </row>
    <row r="180" spans="2:8" ht="63.75" customHeight="1" x14ac:dyDescent="0.25">
      <c r="B180" s="10"/>
      <c r="C180" s="10"/>
      <c r="D180" s="15"/>
      <c r="E180" s="15"/>
      <c r="F180" s="15"/>
      <c r="G180" s="15"/>
      <c r="H180" s="15"/>
    </row>
  </sheetData>
  <mergeCells count="30">
    <mergeCell ref="D14:G14"/>
    <mergeCell ref="D15:G15"/>
    <mergeCell ref="D13:H13"/>
    <mergeCell ref="D75:F75"/>
    <mergeCell ref="D88:H88"/>
    <mergeCell ref="D74:E74"/>
    <mergeCell ref="F74:G74"/>
    <mergeCell ref="D58:H58"/>
    <mergeCell ref="D73:H73"/>
    <mergeCell ref="D28:H28"/>
    <mergeCell ref="D43:H43"/>
    <mergeCell ref="D29:E29"/>
    <mergeCell ref="F29:G29"/>
    <mergeCell ref="D44:E44"/>
    <mergeCell ref="D163:H163"/>
    <mergeCell ref="F44:G44"/>
    <mergeCell ref="D59:E59"/>
    <mergeCell ref="F59:G59"/>
    <mergeCell ref="D179:H179"/>
    <mergeCell ref="D148:H148"/>
    <mergeCell ref="D149:H149"/>
    <mergeCell ref="D103:H103"/>
    <mergeCell ref="D89:H89"/>
    <mergeCell ref="D134:H134"/>
    <mergeCell ref="D118:H118"/>
    <mergeCell ref="D133:H133"/>
    <mergeCell ref="D104:H104"/>
    <mergeCell ref="D119:H119"/>
    <mergeCell ref="D164:H164"/>
    <mergeCell ref="D178:H178"/>
  </mergeCells>
  <phoneticPr fontId="2" type="noConversion"/>
  <conditionalFormatting sqref="B3:H3 B5:H5 B7:H7 B9:H9 B11:H11 B13:C13">
    <cfRule type="expression" dxfId="11" priority="38">
      <formula>MONTH(B3)&lt;&gt;Calendar1MonthOption</formula>
    </cfRule>
  </conditionalFormatting>
  <conditionalFormatting sqref="B18:H18 B20:H20 B22:H22 B24:H24 B26:H26 B28:C28">
    <cfRule type="expression" dxfId="10" priority="27">
      <formula>MONTH(B18)&lt;&gt;Calendar2MonthOption</formula>
    </cfRule>
  </conditionalFormatting>
  <conditionalFormatting sqref="B33:H33 B35:H35 B37:H37 B39:H39 B41:H41 B43:C43">
    <cfRule type="expression" dxfId="9" priority="25">
      <formula>MONTH(B33)&lt;&gt;Calendar3MonthOption</formula>
    </cfRule>
  </conditionalFormatting>
  <conditionalFormatting sqref="B48:H48 B50:H50 B52:H52 B54:H54 B56:H56 B58:C58">
    <cfRule type="expression" dxfId="8" priority="23">
      <formula>MONTH(B48)&lt;&gt;Calendar4MonthOption</formula>
    </cfRule>
  </conditionalFormatting>
  <conditionalFormatting sqref="B63:H63 B65:H65 B67:H67 B69:H69 B71:H71 B73:C73">
    <cfRule type="expression" dxfId="7" priority="21">
      <formula>MONTH(B63)&lt;&gt;Calendar5MonthOption</formula>
    </cfRule>
  </conditionalFormatting>
  <conditionalFormatting sqref="B78:H78 B80:H80 B82:H82 B84:H84 B86:H86 B88:C88">
    <cfRule type="expression" dxfId="6" priority="19">
      <formula>MONTH(B78)&lt;&gt;Calendar6MonthOption</formula>
    </cfRule>
  </conditionalFormatting>
  <conditionalFormatting sqref="B93:H93 B95:H95 B97:H97 B99:H99 B101:H101 B103:C103">
    <cfRule type="expression" dxfId="5" priority="17">
      <formula>MONTH(B93)&lt;&gt;Calendar7MonthOption</formula>
    </cfRule>
  </conditionalFormatting>
  <conditionalFormatting sqref="B108:H108 B110:H110 B112:H112 B114:H114 B116:H116 B118:C118">
    <cfRule type="expression" dxfId="4" priority="15">
      <formula>MONTH(B108)&lt;&gt;Calendar8MonthOption</formula>
    </cfRule>
  </conditionalFormatting>
  <conditionalFormatting sqref="B123:H123 B125:H125 B127:H127 B129:H129 B131:H131 B133:C133">
    <cfRule type="expression" dxfId="3" priority="13">
      <formula>MONTH(B123)&lt;&gt;Calendar9MonthOption</formula>
    </cfRule>
  </conditionalFormatting>
  <conditionalFormatting sqref="B138:H138 B140:H140 B142:H142 B144:H144 B146:H146 B148:C148">
    <cfRule type="expression" dxfId="2" priority="3">
      <formula>MONTH(B138)&lt;&gt;Calendar10MonthOption</formula>
    </cfRule>
  </conditionalFormatting>
  <conditionalFormatting sqref="B153:H153 B155:H155 B157:H157 B159:H159 B161:H161 B163:C163">
    <cfRule type="expression" dxfId="1" priority="2">
      <formula>MONTH(B153)&lt;&gt;Calendar11MonthOption</formula>
    </cfRule>
  </conditionalFormatting>
  <conditionalFormatting sqref="B168:H168 B170:H170 B172:H172 B174:H174 B176:H176 B178:C178">
    <cfRule type="expression" dxfId="0" priority="1">
      <formula>MONTH(B168)&lt;&gt;Calendar12MonthOption</formula>
    </cfRule>
  </conditionalFormatting>
  <dataValidations count="11">
    <dataValidation type="list" allowBlank="1" showInputMessage="1" showErrorMessage="1" error="曜日の見出しには、ドロップダウン リストにある曜日だけを使用できます。別の曜日を選ぶには、[キャンセル] を選択し、Alt キーを押しながら下方向キーを押して、ドロップダウン リストから選択します。" prompt="1 週間の始まりの曜日をドロップダウン リストから選択します。Alt キーを押しながら下方向キーを押してドロップダウン リストを開き、Enter キーを押して曜日を選択します。このカレンダーは自動的に更新されます。" sqref="B2" xr:uid="{00000000-0002-0000-0000-000000000000}">
      <formula1>"日曜日,月曜日,火曜日,水曜日,木曜日,金曜日,土曜日"</formula1>
    </dataValidation>
    <dataValidation type="list" allowBlank="1" showInputMessage="1" showErrorMessage="1" error="リストから月を選びます。[キャンセル] を選択し、Alt キーを押しながら下方向キーを押して、ドロップダウン リストから選択します。" prompt="ドロップダウン リストからカレンダーの開始月を選択します。Alt キーを押しながら下方向キーを押してドロップダウン リストを開き、Enter キーを押して項目をどれか選択します。" sqref="C1" xr:uid="{00000000-0002-0000-0000-000001000000}">
      <formula1>"1 月,2 月,3 月,4 月,5 月,6 月,7 月,8 月,9 月,10 月,11 月,12 月"</formula1>
    </dataValidation>
    <dataValidation allowBlank="1" showInputMessage="1" prompt="このブックは 12 か月のカレンダーです。セル B1 に開始年を入力し、セル C1 で開始月を選択します。このカレンダーの以降の月は自動的に更新されます。" sqref="A1" xr:uid="{00000000-0002-0000-0000-000002000000}"/>
    <dataValidation allowBlank="1" showInputMessage="1" showErrorMessage="1" prompt="このカレンダーの年を入力します。" sqref="B1" xr:uid="{00000000-0002-0000-0000-000003000000}"/>
    <dataValidation allowBlank="1" showInputMessage="1" prompt="自動的に決定された曜日です。曜日を変更するには、B2 で新しい週の開始曜日を選びます。" sqref="C2:H2 B17" xr:uid="{00000000-0002-0000-0000-000004000000}"/>
    <dataValidation allowBlank="1" showInputMessage="1" prompt="日付" sqref="B3" xr:uid="{00000000-0002-0000-0000-000005000000}"/>
    <dataValidation allowBlank="1" showInputMessage="1" prompt="ここに月間のメモを入力します" sqref="D14:D15 D59:D60 D29:D30 D44:D45 D74:D75" xr:uid="{00000000-0002-0000-0000-000006000000}"/>
    <dataValidation allowBlank="1" showInputMessage="1" prompt="月間メモの見出し" sqref="D13" xr:uid="{00000000-0002-0000-0000-000007000000}"/>
    <dataValidation allowBlank="1" showInputMessage="1" prompt="ここに 1 日のメモを入力します" sqref="B4" xr:uid="{00000000-0002-0000-0000-000008000000}"/>
    <dataValidation allowBlank="1" showInputMessage="1" prompt="B1 に入力した年に基づいて自動的に決定されたカレンダー年です" sqref="B16" xr:uid="{00000000-0002-0000-0000-000009000000}"/>
    <dataValidation allowBlank="1" showInputMessage="1" prompt="C1 で選択した月に基づいて表示されるカレンダーの残りの月です" sqref="C16" xr:uid="{00000000-0002-0000-0000-00000A000000}"/>
  </dataValidations>
  <printOptions horizontalCentered="1" verticalCentered="1"/>
  <pageMargins left="0.23622047244094491" right="0.23622047244094491" top="0.43307086614173229" bottom="0.23622047244094491" header="0.51181102362204722" footer="0.35433070866141736"/>
  <pageSetup paperSize="9" scale="84" fitToHeight="0" orientation="landscape" cellComments="asDisplayed" r:id="rId1"/>
  <headerFooter alignWithMargins="0">
    <oddHeader>&amp;R&amp;F</oddHeader>
  </headerFooter>
  <rowBreaks count="11" manualBreakCount="11">
    <brk id="15" min="1" max="7" man="1"/>
    <brk id="30" min="1" max="7" man="1"/>
    <brk id="45" min="1" max="7" man="1"/>
    <brk id="60" min="1" max="7" man="1"/>
    <brk id="75" min="1" max="7" man="1"/>
    <brk id="90" min="1" max="7" man="1"/>
    <brk id="105" min="1" max="7" man="1"/>
    <brk id="120" min="1" max="7" man="1"/>
    <brk id="135" min="1" max="7" man="1"/>
    <brk id="150" min="1" max="7" man="1"/>
    <brk id="165" min="1" max="7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カレンダー</vt:lpstr>
      <vt:lpstr>Calendar10Month</vt:lpstr>
      <vt:lpstr>Calendar10Year</vt:lpstr>
      <vt:lpstr>Calendar11Month</vt:lpstr>
      <vt:lpstr>Calendar11Year</vt:lpstr>
      <vt:lpstr>Calendar12Month</vt:lpstr>
      <vt:lpstr>Calendar12Year</vt:lpstr>
      <vt:lpstr>Calendar1Month</vt:lpstr>
      <vt:lpstr>Calendar1Year</vt:lpstr>
      <vt:lpstr>Calendar2Month</vt:lpstr>
      <vt:lpstr>Calendar2Year</vt:lpstr>
      <vt:lpstr>Calendar3Month</vt:lpstr>
      <vt:lpstr>Calendar3Year</vt:lpstr>
      <vt:lpstr>Calendar4Month</vt:lpstr>
      <vt:lpstr>Calendar4Year</vt:lpstr>
      <vt:lpstr>Calendar5Month</vt:lpstr>
      <vt:lpstr>Calendar5Year</vt:lpstr>
      <vt:lpstr>Calendar6Month</vt:lpstr>
      <vt:lpstr>Calendar6Year</vt:lpstr>
      <vt:lpstr>Calendar7Month</vt:lpstr>
      <vt:lpstr>Calendar7Year</vt:lpstr>
      <vt:lpstr>Calendar8Month</vt:lpstr>
      <vt:lpstr>Calendar8Year</vt:lpstr>
      <vt:lpstr>Calendar9Month</vt:lpstr>
      <vt:lpstr>Calendar9Year</vt:lpstr>
      <vt:lpstr>カレンダー!Print_Area</vt:lpstr>
      <vt:lpstr>WeekStart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Nagasaki Univ.</dc:creator>
  <cp:lastModifiedBy>永喜　眞優</cp:lastModifiedBy>
  <cp:lastPrinted>2026-08-20T01:07:06Z</cp:lastPrinted>
  <dcterms:created xsi:type="dcterms:W3CDTF">2016-07-26T15:53:57Z</dcterms:created>
  <dcterms:modified xsi:type="dcterms:W3CDTF">2026-09-07T06:04:55Z</dcterms:modified>
</cp:coreProperties>
</file>